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75" windowWidth="23955" windowHeight="8940" tabRatio="924"/>
  </bookViews>
  <sheets>
    <sheet name="Титул" sheetId="14" r:id="rId1"/>
    <sheet name="прил.1" sheetId="2" r:id="rId2"/>
    <sheet name="прил.2" sheetId="3" r:id="rId3"/>
    <sheet name="прил.3" sheetId="4" r:id="rId4"/>
    <sheet name="прил.3.1" sheetId="5" r:id="rId5"/>
    <sheet name="прил.3.2" sheetId="6" r:id="rId6"/>
    <sheet name="прил.4" sheetId="7" r:id="rId7"/>
    <sheet name="прил.5" sheetId="8" r:id="rId8"/>
    <sheet name="маш-час 2019" sheetId="9" state="hidden" r:id="rId9"/>
    <sheet name="цех 2019" sheetId="10" state="hidden" r:id="rId10"/>
    <sheet name="опл.тр. гаража" sheetId="11" state="hidden" r:id="rId11"/>
    <sheet name="тех.прис. 2017-19" sheetId="12" r:id="rId12"/>
  </sheets>
  <definedNames>
    <definedName name="Z_C7B34CB4_A34B_473E_A95E_A8720F43F497_.wvu.Cols" localSheetId="5" hidden="1">прил.3.2!$A:$A</definedName>
    <definedName name="Z_C7B34CB4_A34B_473E_A95E_A8720F43F497_.wvu.PrintArea" localSheetId="8" hidden="1">'маш-час 2019'!$A$1:$L$31</definedName>
    <definedName name="Z_C7B34CB4_A34B_473E_A95E_A8720F43F497_.wvu.PrintArea" localSheetId="10" hidden="1">'опл.тр. гаража'!$A$1:$H$31</definedName>
    <definedName name="Z_C7B34CB4_A34B_473E_A95E_A8720F43F497_.wvu.PrintArea" localSheetId="1" hidden="1">прил.1!$A$1:$CU$42</definedName>
    <definedName name="Z_C7B34CB4_A34B_473E_A95E_A8720F43F497_.wvu.PrintArea" localSheetId="2" hidden="1">прил.2!$A$1:$F$29</definedName>
    <definedName name="Z_C7B34CB4_A34B_473E_A95E_A8720F43F497_.wvu.PrintArea" localSheetId="3" hidden="1">прил.3!$A$1:$E$29</definedName>
    <definedName name="Z_C7B34CB4_A34B_473E_A95E_A8720F43F497_.wvu.PrintArea" localSheetId="4" hidden="1">прил.3.1!$A$1:$E$28</definedName>
    <definedName name="Z_C7B34CB4_A34B_473E_A95E_A8720F43F497_.wvu.PrintArea" localSheetId="5" hidden="1">прил.3.2!$A$1:$F$28</definedName>
    <definedName name="Z_C7B34CB4_A34B_473E_A95E_A8720F43F497_.wvu.PrintArea" localSheetId="6" hidden="1">прил.4!$A$1:$E$12</definedName>
    <definedName name="Z_C7B34CB4_A34B_473E_A95E_A8720F43F497_.wvu.PrintArea" localSheetId="7" hidden="1">прил.5!$A$1:$BL$72</definedName>
    <definedName name="Z_C7B34CB4_A34B_473E_A95E_A8720F43F497_.wvu.PrintArea" localSheetId="11" hidden="1">'тех.прис. 2017-19'!$A$1:$K$49</definedName>
    <definedName name="Z_C7B34CB4_A34B_473E_A95E_A8720F43F497_.wvu.PrintArea" localSheetId="9" hidden="1">'цех 2019'!$A$1:$L$33</definedName>
    <definedName name="Z_C7B34CB4_A34B_473E_A95E_A8720F43F497_.wvu.PrintTitles" localSheetId="11" hidden="1">'тех.прис. 2017-19'!$6:$7</definedName>
    <definedName name="Z_C7B34CB4_A34B_473E_A95E_A8720F43F497_.wvu.Rows" localSheetId="8" hidden="1">'маш-час 2019'!$1:$1</definedName>
    <definedName name="Z_C7B34CB4_A34B_473E_A95E_A8720F43F497_.wvu.Rows" localSheetId="10" hidden="1">'опл.тр. гаража'!$1:$1</definedName>
    <definedName name="Z_C7B34CB4_A34B_473E_A95E_A8720F43F497_.wvu.Rows" localSheetId="1" hidden="1">прил.1!#REF!,прил.1!$31:$31,прил.1!#REF!</definedName>
    <definedName name="Z_C7B34CB4_A34B_473E_A95E_A8720F43F497_.wvu.Rows" localSheetId="9" hidden="1">'цех 2019'!$1:$1</definedName>
    <definedName name="_xlnm.Print_Titles" localSheetId="11">'тех.прис. 2017-19'!$6:$7</definedName>
    <definedName name="_xlnm.Print_Area" localSheetId="8">'маш-час 2019'!$A$1:$L$31</definedName>
    <definedName name="_xlnm.Print_Area" localSheetId="10">'опл.тр. гаража'!$A$1:$H$31</definedName>
    <definedName name="_xlnm.Print_Area" localSheetId="1">прил.1!$A$1:$CU$42</definedName>
    <definedName name="_xlnm.Print_Area" localSheetId="2">прил.2!$A$1:$F$29</definedName>
    <definedName name="_xlnm.Print_Area" localSheetId="3">прил.3!$A$1:$E$29</definedName>
    <definedName name="_xlnm.Print_Area" localSheetId="4">прил.3.1!$A$1:$E$28</definedName>
    <definedName name="_xlnm.Print_Area" localSheetId="5">прил.3.2!$A$1:$F$28</definedName>
    <definedName name="_xlnm.Print_Area" localSheetId="6">прил.4!$A$1:$E$12</definedName>
    <definedName name="_xlnm.Print_Area" localSheetId="7">прил.5!$A$1:$BL$72</definedName>
    <definedName name="_xlnm.Print_Area" localSheetId="11">'тех.прис. 2017-19'!$A$1:$K$49</definedName>
    <definedName name="_xlnm.Print_Area" localSheetId="9">'цех 2019'!$A$1:$L$33</definedName>
  </definedNames>
  <calcPr calcId="145621"/>
  <customWorkbookViews>
    <customWorkbookView name="Брейкина Елена Сергеевна - Личное представление" guid="{C7B34CB4-A34B-473E-A95E-A8720F43F497}" mergeInterval="0" personalView="1" maximized="1" windowWidth="1916" windowHeight="781" tabRatio="924" activeSheetId="2" showComments="commIndAndComment"/>
  </customWorkbookViews>
</workbook>
</file>

<file path=xl/calcChain.xml><?xml version="1.0" encoding="utf-8"?>
<calcChain xmlns="http://schemas.openxmlformats.org/spreadsheetml/2006/main">
  <c r="CI25" i="2" l="1"/>
  <c r="CI24" i="2"/>
  <c r="CI23" i="2"/>
  <c r="CI31" i="2"/>
  <c r="CI22" i="2"/>
  <c r="CI21" i="2"/>
  <c r="CI20" i="2"/>
  <c r="CI18" i="2"/>
  <c r="B26" i="3" l="1"/>
  <c r="B17" i="3"/>
  <c r="B25" i="3"/>
  <c r="B16" i="3"/>
  <c r="B22" i="3"/>
  <c r="B13" i="3"/>
  <c r="F19" i="9" l="1"/>
  <c r="E28" i="10" l="1"/>
  <c r="E27" i="10"/>
  <c r="E26" i="10"/>
  <c r="Q61" i="10" l="1"/>
  <c r="R60" i="10"/>
  <c r="P61" i="10"/>
  <c r="Q51" i="10"/>
  <c r="E22" i="10"/>
  <c r="D22" i="10"/>
  <c r="P51" i="10"/>
  <c r="Q43" i="10"/>
  <c r="P42" i="10"/>
  <c r="P43" i="10"/>
  <c r="R42" i="10"/>
  <c r="Q42" i="10"/>
  <c r="P60" i="10"/>
  <c r="D44" i="10" l="1"/>
  <c r="L20" i="10"/>
  <c r="E20" i="10" l="1"/>
  <c r="E17" i="10" l="1"/>
  <c r="D17" i="10"/>
  <c r="D43" i="10"/>
  <c r="C44" i="10"/>
  <c r="V27" i="9" l="1"/>
  <c r="V25" i="9"/>
  <c r="V26" i="9" s="1"/>
  <c r="F25" i="9" s="1"/>
  <c r="T23" i="9" l="1"/>
  <c r="S23" i="9"/>
  <c r="R23" i="9"/>
  <c r="K19" i="9" l="1"/>
  <c r="D6" i="9" l="1"/>
  <c r="D7" i="9" s="1"/>
  <c r="D8" i="9" l="1"/>
  <c r="D29" i="9" l="1"/>
  <c r="L19" i="9"/>
  <c r="D10" i="9"/>
  <c r="B46" i="12"/>
  <c r="B45" i="12"/>
  <c r="L45" i="12" s="1"/>
  <c r="B40" i="12"/>
  <c r="M39" i="12" s="1"/>
  <c r="B39" i="12"/>
  <c r="L39" i="12" s="1"/>
  <c r="B27" i="12"/>
  <c r="B26" i="12"/>
  <c r="L26" i="12" s="1"/>
  <c r="B20" i="12"/>
  <c r="B19" i="12"/>
  <c r="L19" i="12" s="1"/>
  <c r="B32" i="12"/>
  <c r="L32" i="12" s="1"/>
  <c r="D26" i="3" l="1"/>
  <c r="D25" i="3"/>
  <c r="E26" i="3"/>
  <c r="E25" i="3"/>
  <c r="D17" i="3"/>
  <c r="D16" i="3"/>
  <c r="D23" i="10"/>
  <c r="D21" i="10"/>
  <c r="L26" i="10" l="1"/>
  <c r="S50" i="10" l="1"/>
  <c r="S49" i="10"/>
  <c r="R61" i="10" l="1"/>
  <c r="E23" i="10" s="1"/>
  <c r="Q60" i="10"/>
  <c r="S40" i="10"/>
  <c r="S41" i="10"/>
  <c r="S39" i="10"/>
  <c r="O20" i="10" l="1"/>
  <c r="L17" i="10"/>
  <c r="O17" i="10" s="1"/>
  <c r="D12" i="10"/>
  <c r="D13" i="10"/>
  <c r="D11" i="10"/>
  <c r="E21" i="10" l="1"/>
  <c r="L21" i="10" s="1"/>
  <c r="V28" i="9"/>
  <c r="F27" i="9" s="1"/>
  <c r="V23" i="9"/>
  <c r="H27" i="9"/>
  <c r="H25" i="9"/>
  <c r="R32" i="9" l="1"/>
  <c r="D27" i="9" s="1"/>
  <c r="R30" i="9"/>
  <c r="D25" i="9" s="1"/>
  <c r="K25" i="9" s="1"/>
  <c r="L25" i="9" s="1"/>
  <c r="N25" i="9" s="1"/>
  <c r="N19" i="9"/>
  <c r="H11" i="11" l="1"/>
  <c r="C9" i="4" l="1"/>
  <c r="C25" i="4"/>
  <c r="C24" i="4"/>
  <c r="C23" i="4"/>
  <c r="C20" i="4"/>
  <c r="C19" i="4"/>
  <c r="C18" i="4"/>
  <c r="C17" i="4"/>
  <c r="C15" i="4"/>
  <c r="E23" i="4"/>
  <c r="E24" i="4"/>
  <c r="E25" i="4"/>
  <c r="E10" i="4"/>
  <c r="B33" i="12" l="1"/>
  <c r="M26" i="12" s="1"/>
  <c r="B14" i="12"/>
  <c r="M13" i="12" s="1"/>
  <c r="B13" i="12"/>
  <c r="L13" i="12" s="1"/>
  <c r="E17" i="3" l="1"/>
  <c r="E16" i="3"/>
  <c r="D8" i="3"/>
  <c r="D7" i="3"/>
  <c r="E8" i="3"/>
  <c r="E7" i="3"/>
  <c r="D25" i="4"/>
  <c r="D24" i="4"/>
  <c r="D23" i="4"/>
  <c r="E20" i="4"/>
  <c r="D20" i="4"/>
  <c r="E19" i="4"/>
  <c r="D19" i="4"/>
  <c r="E18" i="4"/>
  <c r="D18" i="4"/>
  <c r="E17" i="4"/>
  <c r="D17" i="4"/>
  <c r="E15" i="4"/>
  <c r="D15" i="4"/>
  <c r="D10" i="4"/>
  <c r="E9" i="4"/>
  <c r="D9" i="4"/>
  <c r="D11" i="11"/>
  <c r="D29" i="11" l="1"/>
  <c r="E29" i="11" s="1"/>
  <c r="F29" i="11" s="1"/>
  <c r="G29" i="11" s="1"/>
  <c r="H29" i="11" s="1"/>
  <c r="D13" i="11"/>
  <c r="H13" i="11"/>
  <c r="G11" i="11"/>
  <c r="G13" i="11" s="1"/>
  <c r="F11" i="11"/>
  <c r="F13" i="11" s="1"/>
  <c r="E11" i="11"/>
  <c r="E13" i="11" s="1"/>
  <c r="L28" i="10"/>
  <c r="O28" i="10" s="1"/>
  <c r="L27" i="10"/>
  <c r="O26" i="10"/>
  <c r="L23" i="10"/>
  <c r="O23" i="10" s="1"/>
  <c r="L22" i="10"/>
  <c r="O22" i="10" s="1"/>
  <c r="O21" i="10"/>
  <c r="K27" i="9"/>
  <c r="O27" i="10" l="1"/>
  <c r="F22" i="11"/>
  <c r="F16" i="11"/>
  <c r="H22" i="11"/>
  <c r="H16" i="11"/>
  <c r="H19" i="11" s="1"/>
  <c r="E22" i="11"/>
  <c r="E16" i="11"/>
  <c r="E19" i="11" s="1"/>
  <c r="G22" i="11"/>
  <c r="G16" i="11"/>
  <c r="G19" i="11" s="1"/>
  <c r="D16" i="11"/>
  <c r="D19" i="11" s="1"/>
  <c r="D22" i="11"/>
  <c r="E26" i="11" l="1"/>
  <c r="E27" i="11" s="1"/>
  <c r="E28" i="11" s="1"/>
  <c r="F19" i="11"/>
  <c r="F26" i="11" s="1"/>
  <c r="D26" i="11"/>
  <c r="D27" i="11" s="1"/>
  <c r="G26" i="11"/>
  <c r="G27" i="11" s="1"/>
  <c r="G33" i="10"/>
  <c r="H26" i="11"/>
  <c r="H27" i="11" s="1"/>
  <c r="H28" i="11" s="1"/>
  <c r="L27" i="9"/>
  <c r="N27" i="9" s="1"/>
  <c r="D28" i="11" l="1"/>
  <c r="D30" i="11" s="1"/>
  <c r="F11" i="10"/>
  <c r="L11" i="10" s="1"/>
  <c r="G28" i="11"/>
  <c r="G30" i="11" s="1"/>
  <c r="E30" i="11"/>
  <c r="F27" i="11"/>
  <c r="F28" i="11" s="1"/>
  <c r="F30" i="11" s="1"/>
  <c r="H30" i="11"/>
  <c r="F13" i="10"/>
  <c r="G15" i="9"/>
  <c r="K17" i="9" l="1"/>
  <c r="L17" i="9" s="1"/>
  <c r="N17" i="9" s="1"/>
  <c r="O11" i="10"/>
  <c r="L13" i="10"/>
  <c r="O13" i="10" s="1"/>
  <c r="F12" i="10"/>
  <c r="K15" i="9"/>
  <c r="K21" i="9" l="1"/>
  <c r="L21" i="9" s="1"/>
  <c r="N21" i="9" s="1"/>
  <c r="L15" i="9"/>
  <c r="L12" i="10"/>
  <c r="N15" i="9"/>
  <c r="L14" i="10" l="1"/>
  <c r="O12" i="10"/>
  <c r="O14" i="10" l="1"/>
  <c r="L15" i="10"/>
  <c r="L30" i="10" s="1"/>
  <c r="L33" i="10" s="1"/>
  <c r="O15" i="10" l="1"/>
  <c r="O30" i="10"/>
  <c r="F29" i="9" l="1"/>
  <c r="AB8" i="3"/>
  <c r="AB7" i="3"/>
  <c r="AA8" i="3"/>
  <c r="AA7" i="3"/>
  <c r="AB17" i="3"/>
  <c r="AB16" i="3"/>
  <c r="AA17" i="3"/>
  <c r="AA16" i="3"/>
  <c r="K29" i="9" l="1"/>
  <c r="O33" i="10"/>
  <c r="F15" i="6"/>
  <c r="D14" i="4"/>
  <c r="E14" i="4"/>
  <c r="D11" i="4"/>
  <c r="E11" i="4"/>
  <c r="K31" i="9" l="1"/>
  <c r="L29" i="9"/>
  <c r="D21" i="4"/>
  <c r="L31" i="9"/>
  <c r="F12" i="6"/>
  <c r="D12" i="4"/>
  <c r="E12" i="4"/>
  <c r="E15" i="6"/>
  <c r="D15" i="5"/>
  <c r="E21" i="4"/>
  <c r="D16" i="4" l="1"/>
  <c r="D15" i="6"/>
  <c r="N29" i="9"/>
  <c r="E12" i="6"/>
  <c r="E16" i="4"/>
  <c r="E15" i="5"/>
  <c r="D12" i="5"/>
  <c r="E26" i="4"/>
  <c r="C12" i="4" l="1"/>
  <c r="C10" i="4"/>
  <c r="D13" i="4"/>
  <c r="C21" i="4"/>
  <c r="N31" i="9"/>
  <c r="C11" i="4"/>
  <c r="E21" i="6"/>
  <c r="F21" i="6"/>
  <c r="E13" i="4"/>
  <c r="E21" i="5"/>
  <c r="E22" i="4" s="1"/>
  <c r="E12" i="5"/>
  <c r="C15" i="5"/>
  <c r="C16" i="4" l="1"/>
  <c r="D12" i="6"/>
  <c r="E8" i="4"/>
  <c r="F7" i="6"/>
  <c r="C8" i="3" s="1"/>
  <c r="Z8" i="3" s="1"/>
  <c r="E7" i="6"/>
  <c r="C17" i="3" s="1"/>
  <c r="F17" i="3" s="1"/>
  <c r="E7" i="5"/>
  <c r="C7" i="3" s="1"/>
  <c r="D26" i="4"/>
  <c r="D21" i="6" l="1"/>
  <c r="Z17" i="3"/>
  <c r="F8" i="3"/>
  <c r="AC8" i="3" s="1"/>
  <c r="Z7" i="3"/>
  <c r="F7" i="3"/>
  <c r="AC7" i="3" s="1"/>
  <c r="C14" i="4"/>
  <c r="C12" i="5"/>
  <c r="D10" i="7"/>
  <c r="AC17" i="3"/>
  <c r="D21" i="5"/>
  <c r="D22" i="4" s="1"/>
  <c r="E8" i="7" l="1"/>
  <c r="E10" i="7"/>
  <c r="C13" i="4"/>
  <c r="C21" i="5"/>
  <c r="C7" i="5" s="1"/>
  <c r="C26" i="4"/>
  <c r="D8" i="4"/>
  <c r="D7" i="6"/>
  <c r="D7" i="5"/>
  <c r="C16" i="3" s="1"/>
  <c r="C26" i="3" l="1"/>
  <c r="F16" i="3"/>
  <c r="Z16" i="3"/>
  <c r="C25" i="3"/>
  <c r="F25" i="3" s="1"/>
  <c r="C22" i="4"/>
  <c r="C8" i="4" s="1"/>
  <c r="F26" i="3" l="1"/>
  <c r="AC16" i="3"/>
  <c r="D8" i="7"/>
  <c r="C8" i="7"/>
  <c r="C10" i="7" l="1"/>
</calcChain>
</file>

<file path=xl/sharedStrings.xml><?xml version="1.0" encoding="utf-8"?>
<sst xmlns="http://schemas.openxmlformats.org/spreadsheetml/2006/main" count="708" uniqueCount="387">
  <si>
    <t>№</t>
  </si>
  <si>
    <t>№ п/п</t>
  </si>
  <si>
    <t>Наименование</t>
  </si>
  <si>
    <t>Информация для расчета стандартизированной тарифной ставки С1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</si>
  <si>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</si>
  <si>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</si>
  <si>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</si>
  <si>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Расходы на одно присоединение (руб. на одно ТП)</t>
  </si>
  <si>
    <t>Показатели</t>
  </si>
  <si>
    <t>1.</t>
  </si>
  <si>
    <t>Вспомогательные материалы</t>
  </si>
  <si>
    <t>Энергия на хозяйственные нужды</t>
  </si>
  <si>
    <t>Оплата труда ППП</t>
  </si>
  <si>
    <t>Отчисления на страховые взносы</t>
  </si>
  <si>
    <t>Прочие расходы, всего, в том числе:</t>
  </si>
  <si>
    <t>-работы и услуги производственного характера</t>
  </si>
  <si>
    <t>- налоги и сборы, уменьшающие налогооблагаемую базу на прибыль организаций, всего</t>
  </si>
  <si>
    <t>- работы и услуги непроизводственного характера, в том числе:</t>
  </si>
  <si>
    <t>услуги связи</t>
  </si>
  <si>
    <t>расходы на охрану и пожарную безопасность</t>
  </si>
  <si>
    <t>расходы на информационное обслуживание, иные услуги, связанные с деятельностью по технологическому присоединению</t>
  </si>
  <si>
    <t>плата за аренду имущества</t>
  </si>
  <si>
    <t>другие прочие расходы, связанные с производством и реализацией</t>
  </si>
  <si>
    <t>Внереализационные расходы, всего</t>
  </si>
  <si>
    <t>-расходы на услуги банков</t>
  </si>
  <si>
    <t>- % за пользование кредитом</t>
  </si>
  <si>
    <t>-прочие обоснованные расходы</t>
  </si>
  <si>
    <t>- денежные выплаты социального характера (по Коллективному договору)</t>
  </si>
  <si>
    <t>1.1</t>
  </si>
  <si>
    <t>1.2</t>
  </si>
  <si>
    <t>1.3</t>
  </si>
  <si>
    <t>1.4</t>
  </si>
  <si>
    <t>1.5</t>
  </si>
  <si>
    <t>1.5.1</t>
  </si>
  <si>
    <t>1.5.2</t>
  </si>
  <si>
    <t>1.5.3</t>
  </si>
  <si>
    <t>1.5.3.1</t>
  </si>
  <si>
    <t>1.5.3.2</t>
  </si>
  <si>
    <t>1.5.3.3</t>
  </si>
  <si>
    <t>1.5.3.4</t>
  </si>
  <si>
    <t>1.5.3.5</t>
  </si>
  <si>
    <t>1.6</t>
  </si>
  <si>
    <t>1.6.1</t>
  </si>
  <si>
    <t>1.6.2</t>
  </si>
  <si>
    <t>1.6.3</t>
  </si>
  <si>
    <t>1.6.4</t>
  </si>
  <si>
    <t>1. Подготовка и выдача сетевой организацией технических условий Заявителю</t>
  </si>
  <si>
    <t>АО "Чукотэнерго"</t>
  </si>
  <si>
    <t>2. Проверка сетевой организацией выполнения Заявителем</t>
  </si>
  <si>
    <t>2.</t>
  </si>
  <si>
    <t>(тыс. руб.)</t>
  </si>
  <si>
    <t>руб. за одно присоединение</t>
  </si>
  <si>
    <t>количество</t>
  </si>
  <si>
    <t>мощность</t>
  </si>
  <si>
    <t>Уровень напряжения 0,4 кВ</t>
  </si>
  <si>
    <t>Суммарная мощность</t>
  </si>
  <si>
    <t>Уровень напряжения 6 кВ</t>
  </si>
  <si>
    <t>Год ввода объекта</t>
  </si>
  <si>
    <t>Уровень напряжения, кВ</t>
  </si>
  <si>
    <t>Протяженность (для линий электропередачи), м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</si>
  <si>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</si>
  <si>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</si>
  <si>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</si>
  <si>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1.j</t>
  </si>
  <si>
    <t>1.j.k</t>
  </si>
  <si>
    <t>1.j.k.l</t>
  </si>
  <si>
    <t>1.j.k.l.m</t>
  </si>
  <si>
    <t>-</t>
  </si>
  <si>
    <t>2.j</t>
  </si>
  <si>
    <t>2.j.k</t>
  </si>
  <si>
    <t>2.j.k.l</t>
  </si>
  <si>
    <t>2.j.k.l.m</t>
  </si>
  <si>
    <t>3.</t>
  </si>
  <si>
    <t>3.j.k</t>
  </si>
  <si>
    <t>4.</t>
  </si>
  <si>
    <t>5.</t>
  </si>
  <si>
    <t>6.</t>
  </si>
  <si>
    <t>кВт</t>
  </si>
  <si>
    <t>руб.</t>
  </si>
  <si>
    <t>%</t>
  </si>
  <si>
    <t>Информация</t>
  </si>
  <si>
    <t>Наименование филиала (населенного пункта)</t>
  </si>
  <si>
    <t>до 15 кВТ включительно (юридические лица)</t>
  </si>
  <si>
    <t>свыше 15 кВт до 150 кВт включительно</t>
  </si>
  <si>
    <t>свыше 150 кВт до 670 кВт включительно</t>
  </si>
  <si>
    <t xml:space="preserve">свыше 670 кВт </t>
  </si>
  <si>
    <t>Физические лица до 15 кВт включительно</t>
  </si>
  <si>
    <t>Всего количество присоединений</t>
  </si>
  <si>
    <t>2.1.</t>
  </si>
  <si>
    <t>2.2.</t>
  </si>
  <si>
    <t>2.3.</t>
  </si>
  <si>
    <t>2.4.</t>
  </si>
  <si>
    <t>«УТВЕРЖДАЮ»</t>
  </si>
  <si>
    <t>объекта</t>
  </si>
  <si>
    <t>ед.изм.</t>
  </si>
  <si>
    <t xml:space="preserve">Численность </t>
  </si>
  <si>
    <t>чел.</t>
  </si>
  <si>
    <t>Тарифная ставка рабочего 1 р.</t>
  </si>
  <si>
    <t>Тарифный коэффициент</t>
  </si>
  <si>
    <t>Должностной оклад (тарифная ставка)</t>
  </si>
  <si>
    <t>Выплаты, связанные с режимом работы с условиями труда</t>
  </si>
  <si>
    <t>2.3.1.</t>
  </si>
  <si>
    <t>процент выплаты</t>
  </si>
  <si>
    <t>2.3.2.</t>
  </si>
  <si>
    <t>сумма выплаты</t>
  </si>
  <si>
    <t>Текущее премирование</t>
  </si>
  <si>
    <t>2.4.1.</t>
  </si>
  <si>
    <t>2.4.2.</t>
  </si>
  <si>
    <t>2.5.</t>
  </si>
  <si>
    <t>Вознаграждение за выслугу лет</t>
  </si>
  <si>
    <t>2.5.1.</t>
  </si>
  <si>
    <t>2.5.2.</t>
  </si>
  <si>
    <t>2.6.</t>
  </si>
  <si>
    <t>2.6.1.</t>
  </si>
  <si>
    <t>2.6.2.</t>
  </si>
  <si>
    <t>2.7.</t>
  </si>
  <si>
    <t>Итого среднемесячный фонд оплаты труда</t>
  </si>
  <si>
    <t>Годовой фонд оплаты труда</t>
  </si>
  <si>
    <t>Количество рабочего времени в год</t>
  </si>
  <si>
    <t>час</t>
  </si>
  <si>
    <t>Часовая оплата труда</t>
  </si>
  <si>
    <t>руб./час</t>
  </si>
  <si>
    <t xml:space="preserve">Баланс рабочего времени </t>
  </si>
  <si>
    <t xml:space="preserve">Простои (ТО,ТР)            </t>
  </si>
  <si>
    <t>Машино-часы работы в мес.</t>
  </si>
  <si>
    <t xml:space="preserve">Скорость движения в городе </t>
  </si>
  <si>
    <t>км/час</t>
  </si>
  <si>
    <t>Пробег за месяц</t>
  </si>
  <si>
    <t>км</t>
  </si>
  <si>
    <t>Ед.</t>
  </si>
  <si>
    <t>Кол-во</t>
  </si>
  <si>
    <t>Норма</t>
  </si>
  <si>
    <t>Тариф</t>
  </si>
  <si>
    <t>Среднем.</t>
  </si>
  <si>
    <t>Пробег</t>
  </si>
  <si>
    <t>Ставка</t>
  </si>
  <si>
    <t>Сумма в мес.</t>
  </si>
  <si>
    <t>Стоимость</t>
  </si>
  <si>
    <t>изм.</t>
  </si>
  <si>
    <t>расхода</t>
  </si>
  <si>
    <t>ФОТ, руб</t>
  </si>
  <si>
    <t>отч.%</t>
  </si>
  <si>
    <t>мес</t>
  </si>
  <si>
    <t>руб</t>
  </si>
  <si>
    <t>1м/часа,руб</t>
  </si>
  <si>
    <t>Зарплата водителя</t>
  </si>
  <si>
    <t>чел</t>
  </si>
  <si>
    <t>Единый социальный налог</t>
  </si>
  <si>
    <t>Проезд в отпуск</t>
  </si>
  <si>
    <t>Общехозяйственные расходы</t>
  </si>
  <si>
    <t>Расходы по ГСМ :</t>
  </si>
  <si>
    <t xml:space="preserve"> - Бензин</t>
  </si>
  <si>
    <t>кг</t>
  </si>
  <si>
    <t>Масла,смазки :</t>
  </si>
  <si>
    <t>Цеховые расходы</t>
  </si>
  <si>
    <t>час.</t>
  </si>
  <si>
    <t>Всего себестоимость</t>
  </si>
  <si>
    <t xml:space="preserve">Ед. </t>
  </si>
  <si>
    <t>Тариф,</t>
  </si>
  <si>
    <t>М-час.</t>
  </si>
  <si>
    <t>Сумма,</t>
  </si>
  <si>
    <t>ФОТ</t>
  </si>
  <si>
    <t>в месяц</t>
  </si>
  <si>
    <t>месяцев</t>
  </si>
  <si>
    <t>рабоч</t>
  </si>
  <si>
    <t>в мес</t>
  </si>
  <si>
    <t>отчисл.</t>
  </si>
  <si>
    <t>в год</t>
  </si>
  <si>
    <t>смен</t>
  </si>
  <si>
    <t>грамм</t>
  </si>
  <si>
    <t>Заработная плата цехового персонала:</t>
  </si>
  <si>
    <t xml:space="preserve"> - механик</t>
  </si>
  <si>
    <t xml:space="preserve"> - слесарная группа</t>
  </si>
  <si>
    <t xml:space="preserve"> - уборщик ППП</t>
  </si>
  <si>
    <t>Итого зарплата</t>
  </si>
  <si>
    <t>Проезд в отпуск (1 раз в 2 года)</t>
  </si>
  <si>
    <t>Содержание здания гаража :</t>
  </si>
  <si>
    <t xml:space="preserve"> - амортизация</t>
  </si>
  <si>
    <t xml:space="preserve"> - отопление</t>
  </si>
  <si>
    <t>Г/кал</t>
  </si>
  <si>
    <t xml:space="preserve"> - электроэнергия</t>
  </si>
  <si>
    <t>кВт.ч</t>
  </si>
  <si>
    <t xml:space="preserve"> - водоснабжение, водоотведение</t>
  </si>
  <si>
    <t>м3</t>
  </si>
  <si>
    <t>Охрана труда :</t>
  </si>
  <si>
    <t xml:space="preserve"> - спецпитание</t>
  </si>
  <si>
    <t xml:space="preserve"> - спецодежда</t>
  </si>
  <si>
    <t xml:space="preserve"> - моющие средства (мыло 0.400 гр.)</t>
  </si>
  <si>
    <t>Всего затрат по содержанию гаража</t>
  </si>
  <si>
    <t>Затраты на единицу транспорта</t>
  </si>
  <si>
    <t>ед.</t>
  </si>
  <si>
    <t>час работы , руб</t>
  </si>
  <si>
    <t>тр-та</t>
  </si>
  <si>
    <t>Расчет заработной платы обслуживающего персонала гаража</t>
  </si>
  <si>
    <t>механик</t>
  </si>
  <si>
    <t xml:space="preserve">Выплаты по районному коэффициенту и </t>
  </si>
  <si>
    <t>северные надбавки</t>
  </si>
  <si>
    <t>Расходы по выполнению мероприятий по технологическому присоединению, всего</t>
  </si>
  <si>
    <t>Расходы на выполнение мероприятий по технологическому присоединению за 2017 год</t>
  </si>
  <si>
    <t>2017 год</t>
  </si>
  <si>
    <t>Расходы на выполнение мероприятий по технологическому присоединению за 2018 год</t>
  </si>
  <si>
    <t>2018 год</t>
  </si>
  <si>
    <t>Анадырская ТЭЦ</t>
  </si>
  <si>
    <t>Эгвекинотская ГРЭС</t>
  </si>
  <si>
    <t>Северные электрические сети</t>
  </si>
  <si>
    <t>АТЭЦ</t>
  </si>
  <si>
    <t>ЭГРЭС</t>
  </si>
  <si>
    <t>СЭС</t>
  </si>
  <si>
    <t>к-во присоед.</t>
  </si>
  <si>
    <t>стоим</t>
  </si>
  <si>
    <t>бензин, кг</t>
  </si>
  <si>
    <t>масла, кг</t>
  </si>
  <si>
    <t>проезд филиалы (факт)</t>
  </si>
  <si>
    <t>сумма</t>
  </si>
  <si>
    <t>эгрэс</t>
  </si>
  <si>
    <t>сэс</t>
  </si>
  <si>
    <t>амортиз.</t>
  </si>
  <si>
    <t>отопление</t>
  </si>
  <si>
    <t>атэц</t>
  </si>
  <si>
    <t>к-во</t>
  </si>
  <si>
    <t>ЭЭ</t>
  </si>
  <si>
    <t>вода</t>
  </si>
  <si>
    <t>2019 год</t>
  </si>
  <si>
    <t>о фактическом количестве технологических присоединений к электрическим сетям  АО "Чукотэнерго" за 2017-2019 гг.</t>
  </si>
  <si>
    <t>факт 2019г.</t>
  </si>
  <si>
    <t>слесарь по ремонту 
6 раз.</t>
  </si>
  <si>
    <t>слесарь по ремонту 
5 раз.</t>
  </si>
  <si>
    <t>слесарь по ремонту 
4 раз.</t>
  </si>
  <si>
    <t>уборщик произв.
помещ.</t>
  </si>
  <si>
    <t>факт 2018</t>
  </si>
  <si>
    <t>факт 2019</t>
  </si>
  <si>
    <t>Расчет цеховых расходов по содержанию гаража за 2019 год</t>
  </si>
  <si>
    <t xml:space="preserve">Калькуляция стоимости 1 машино-часа работы за 2019 год УАЗ </t>
  </si>
  <si>
    <t xml:space="preserve">Сведения о строительстве линий электропередачи при технологическом </t>
  </si>
  <si>
    <t xml:space="preserve">присоединении энергопринимающих устройств максимальной </t>
  </si>
  <si>
    <t>мощностью менее 670 кВт и на уровне напряжения 20 кВ и менее</t>
  </si>
  <si>
    <t>(заполняется раздельно для случаев технологического присоединения на территории городских</t>
  </si>
  <si>
    <t>населенных пунктов и территорий, не относящихся к территориям городских населенных</t>
  </si>
  <si>
    <t>пунктов)</t>
  </si>
  <si>
    <t>Объект</t>
  </si>
  <si>
    <t>Год</t>
  </si>
  <si>
    <t>Уровень</t>
  </si>
  <si>
    <t>Протяжен-</t>
  </si>
  <si>
    <t>Присоединен-</t>
  </si>
  <si>
    <t>п/п</t>
  </si>
  <si>
    <t>электросетевого</t>
  </si>
  <si>
    <t>ввода</t>
  </si>
  <si>
    <t>напряже-</t>
  </si>
  <si>
    <t xml:space="preserve">ность (для </t>
  </si>
  <si>
    <t>ная максималь-</t>
  </si>
  <si>
    <t>хозяйства</t>
  </si>
  <si>
    <t>ния, кВ</t>
  </si>
  <si>
    <t>линий электро-</t>
  </si>
  <si>
    <t xml:space="preserve">ная мощность, </t>
  </si>
  <si>
    <t>передачи), м</t>
  </si>
  <si>
    <t xml:space="preserve">Строительство воздушных </t>
  </si>
  <si>
    <t>–</t>
  </si>
  <si>
    <t>линий</t>
  </si>
  <si>
    <t xml:space="preserve">Материал опоры (деревянные </t>
  </si>
  <si>
    <t xml:space="preserve">(j=1), металлические (j=2), </t>
  </si>
  <si>
    <t>железобетонные (j=3))</t>
  </si>
  <si>
    <t xml:space="preserve">Тип провода (изолированный </t>
  </si>
  <si>
    <t>провод (k=1), неизолирован-</t>
  </si>
  <si>
    <t>ный провод (k=2))</t>
  </si>
  <si>
    <t xml:space="preserve">Материал провода (медный </t>
  </si>
  <si>
    <t>(l=1), стальной (l=2), сталеалю-</t>
  </si>
  <si>
    <t xml:space="preserve">миниевый (l=3), алюминиевый </t>
  </si>
  <si>
    <t>(l=4))</t>
  </si>
  <si>
    <t xml:space="preserve">Сечение провода (диапазон до </t>
  </si>
  <si>
    <t>50 квадратных мм включитель-</t>
  </si>
  <si>
    <t>но (m=1), от 50 до 100 квадрат-</t>
  </si>
  <si>
    <t xml:space="preserve">ных мм включительно (m=2), </t>
  </si>
  <si>
    <t xml:space="preserve">от 100 до 200 квадратных мм </t>
  </si>
  <si>
    <t xml:space="preserve">включительно (m=3), от 200 до </t>
  </si>
  <si>
    <t>500 квадратных мм включи-</t>
  </si>
  <si>
    <t xml:space="preserve">тельно (m=4), от 500 до 800 </t>
  </si>
  <si>
    <t xml:space="preserve">квадратных мм включительно </t>
  </si>
  <si>
    <t xml:space="preserve">(m=5), свыше 800 квадратных </t>
  </si>
  <si>
    <t>мм (m=6))</t>
  </si>
  <si>
    <t>&lt;пообъектная расшифровка&gt;</t>
  </si>
  <si>
    <t xml:space="preserve">Строительство кабельных </t>
  </si>
  <si>
    <t xml:space="preserve">Способ прокладки кабельных </t>
  </si>
  <si>
    <t xml:space="preserve">линий (в траншеях (j=1), </t>
  </si>
  <si>
    <t xml:space="preserve">в блоках (j=2), в каналах (j=3), </t>
  </si>
  <si>
    <t xml:space="preserve">в туннелях и коллекторах (j=4), </t>
  </si>
  <si>
    <t>в галереях и эстакадах (j=5),</t>
  </si>
  <si>
    <t>горизонтальное наклонное</t>
  </si>
  <si>
    <t>бурение (j=6))</t>
  </si>
  <si>
    <t>Одножильные (k=1) и много-</t>
  </si>
  <si>
    <t>жильные (k=2)</t>
  </si>
  <si>
    <t>Кабели с резиновой и пласт-</t>
  </si>
  <si>
    <t xml:space="preserve">массовой изоляцией (l=1), </t>
  </si>
  <si>
    <t>бумажной изоляцией (l=2)</t>
  </si>
  <si>
    <t>Обеспечение средствами</t>
  </si>
  <si>
    <t>коммерческого учета электри-</t>
  </si>
  <si>
    <t>ческой энергии (мощности)</t>
  </si>
  <si>
    <t>3.j.</t>
  </si>
  <si>
    <t>однофазный (j=1), трехфазный</t>
  </si>
  <si>
    <t>(j=2)</t>
  </si>
  <si>
    <t>прямого включения (k=1),</t>
  </si>
  <si>
    <t>полукосвенного включения</t>
  </si>
  <si>
    <t>(k=2), косвенного включения</t>
  </si>
  <si>
    <t>(k=3)</t>
  </si>
  <si>
    <t>Данные за предыдущий период регулирования 2019</t>
  </si>
  <si>
    <t>Данные за год 2018, предшествующий предыдущему периоду регулирования</t>
  </si>
  <si>
    <t>Данные за 
2017 г.</t>
  </si>
  <si>
    <t>Данные за
 2018 г.</t>
  </si>
  <si>
    <t>Данные за 
2019 г.</t>
  </si>
  <si>
    <t>Расчет фактических расходов на выполнение подготовки технических условий и их согласовании по технологическому присоединению за 2017-2019 гг.</t>
  </si>
  <si>
    <t>Данные за год 2017, предшествующий году (n-3)</t>
  </si>
  <si>
    <t>Расходы на выполнение мероприятий по технологическому присоединению за 2019 год</t>
  </si>
  <si>
    <t xml:space="preserve">Вспомогательные материалы </t>
  </si>
  <si>
    <t>Энергия на хозяйственные нужды (покупная ТЭ на отопление автотранспортного цеха)</t>
  </si>
  <si>
    <t>Расходы на строительство введенных в эксплуатацию объектов электросетевого хозяйства для целей технологического</t>
  </si>
  <si>
    <t>присоединения и для целей реализации иных мероприятий инвестиционной программы территориальной</t>
  </si>
  <si>
    <t>сетевой организации, а также на обеспечение средствами коммерческого учета электрической энергии (мощности)</t>
  </si>
  <si>
    <t>(заполняется отдельно для территорий городских населенных пунктов и территорий, не относящихся к городским населенным пунктам)</t>
  </si>
  <si>
    <t xml:space="preserve">Строительство трансформаторных подстанций </t>
  </si>
  <si>
    <t xml:space="preserve">(ТП), за исключением распределительных </t>
  </si>
  <si>
    <t xml:space="preserve">трансформаторных подстанций (РТП), с уровнем </t>
  </si>
  <si>
    <t>напряжения до 35 кВ</t>
  </si>
  <si>
    <t>Строительство распределительных трансформа-</t>
  </si>
  <si>
    <t xml:space="preserve">торных подстанций (РТП) с уровнем напряжения </t>
  </si>
  <si>
    <t>до 35 кВ</t>
  </si>
  <si>
    <t xml:space="preserve">Строительство центров питания, подстанций </t>
  </si>
  <si>
    <t>уровнем напряжения 35 кВ и выше (ПС)</t>
  </si>
  <si>
    <t>7.</t>
  </si>
  <si>
    <t>Обеспечение средствами коммерческого учета</t>
  </si>
  <si>
    <t>электрической энергии (мощности)</t>
  </si>
  <si>
    <t>Объект электросетевого хозяйства/Средство коммерческого учета электрической энергии (мощности)</t>
  </si>
  <si>
    <t>Максимальная мощность, кВт</t>
  </si>
  <si>
    <t>тыс. руб.</t>
  </si>
  <si>
    <t>Наименование мероприятия</t>
  </si>
  <si>
    <t>Подготовка и выдача технических условий Заявителю</t>
  </si>
  <si>
    <t>Проверка выполнениея Заявителем технических условий</t>
  </si>
  <si>
    <t>Расчет фактических расходов на выполнение мероприятий по технологическому присоединению, предусмотренных подпунктами "а" и "в" пункта 16 Методических указаний по определению размера платы за технологическое присоединение к электрическим сеятм, утвержденных приказом ФАС России от 29.08.2017 г. № 1135/17 "Об утверждении методических указаний по определению размера платы за технологическое присоединение к электрическим сетям", за 2017 - 2019 гг.</t>
  </si>
  <si>
    <t>Расчет фактических расходов на проверку выполнениея Заявителем технических условий 
по технологическому присоединению за 2017-2019 гг.</t>
  </si>
  <si>
    <t>Результаты расчета экономически обоснованных расходов на выполнение мероприятий 
по технологическому присоединению, предусмотренных подпунктами "а" и "в" пункта 16 Методических указаний</t>
  </si>
  <si>
    <t>0,4</t>
  </si>
  <si>
    <t>1000</t>
  </si>
  <si>
    <t>6-10</t>
  </si>
  <si>
    <t>Акционерное общество "Чукотэнерго" (АО "Чукотэнерго")</t>
  </si>
  <si>
    <t>(полное и сокращенное наименование юридического лица)</t>
  </si>
  <si>
    <t>I. Информация об организации</t>
  </si>
  <si>
    <t>Полное наименование</t>
  </si>
  <si>
    <t>Акционерное общество "Чукотэнерго"</t>
  </si>
  <si>
    <t>Сокращенное наименование</t>
  </si>
  <si>
    <t>Место нахождения</t>
  </si>
  <si>
    <t>689000, ЧАО, г. Анадырь, ул. Рультытегина, 35-а</t>
  </si>
  <si>
    <t>Фактический адрес</t>
  </si>
  <si>
    <t>ИНН</t>
  </si>
  <si>
    <t>8700000339</t>
  </si>
  <si>
    <t>КПП</t>
  </si>
  <si>
    <t>870901001</t>
  </si>
  <si>
    <t>Ф.И.О. руководителя</t>
  </si>
  <si>
    <t>Телегин Андрей Сергеевич</t>
  </si>
  <si>
    <t>Адрес электронной почты</t>
  </si>
  <si>
    <t>doc@chukotenergo.ru</t>
  </si>
  <si>
    <t>Контактный телефон</t>
  </si>
  <si>
    <t>(42722) 2-27-83</t>
  </si>
  <si>
    <t>Факс</t>
  </si>
  <si>
    <t>(42722) 2-05-49</t>
  </si>
  <si>
    <t>СВЕДЕНИЯ</t>
  </si>
  <si>
    <t xml:space="preserve">о расходах на строительство введенных в эксплуатацию объектов электросетевого хозяйства для целей технологического присоединения и реализации иных мероприятий инвестиционной программы, на подготовку и выдачу сетевой организацией технических условий и их согласование с системным оператором (субъектом оперативно-диспетчерского управления в технологически изолированных территориальных электроэнергетических системах), на проверку сетевой организацией выполнения заявителем технических условий в соответствии с разделом IX Правил технологического присоединения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электрическим сетям, утвержденных постановлением Правительства Российской Федерации от 27 декабря 2004 г. N 861 </t>
  </si>
  <si>
    <t>Расходы на строительство объекта/на обеспечение средствами коммерческого учета электрической энергии (мощности), тыс. руб. (без НДС)</t>
  </si>
  <si>
    <r>
      <t>Строительство воздушных линий (на деревянных опорах с изолированным алюминиевым проводом сечением до 50 мм</t>
    </r>
    <r>
      <rPr>
        <sz val="12"/>
        <rFont val="Calibri"/>
        <family val="2"/>
        <charset val="204"/>
      </rPr>
      <t>²)</t>
    </r>
  </si>
  <si>
    <r>
      <t>Строительство кабельных линий (в траншеях, многожильные с пластмассовой изоляцией и сечением провода от 200 до 500 мм</t>
    </r>
    <r>
      <rPr>
        <sz val="12"/>
        <rFont val="Calibri"/>
        <family val="2"/>
        <charset val="204"/>
      </rPr>
      <t>²)</t>
    </r>
  </si>
  <si>
    <t>35</t>
  </si>
  <si>
    <r>
      <t>Строительство кабельных линий (в эстакадах, многожильные с пластмассовой изоляцией и сечением провода от 200 до 500 мм</t>
    </r>
    <r>
      <rPr>
        <sz val="12"/>
        <rFont val="Calibri"/>
        <family val="2"/>
        <charset val="204"/>
      </rPr>
      <t>²)</t>
    </r>
  </si>
  <si>
    <t>2.1</t>
  </si>
  <si>
    <t>2.2</t>
  </si>
  <si>
    <t>2.3</t>
  </si>
  <si>
    <t>2.4</t>
  </si>
  <si>
    <t>2.5</t>
  </si>
  <si>
    <t>2.6</t>
  </si>
  <si>
    <t>4.1</t>
  </si>
  <si>
    <r>
      <t>Строительство трансформаторных подстанций (ТП) (однотрансформаторные мощностью до 160 кВА (от 100 до 250 кВА)</t>
    </r>
    <r>
      <rPr>
        <sz val="12"/>
        <rFont val="Calibri"/>
        <family val="2"/>
        <charset val="204"/>
      </rPr>
      <t>)</t>
    </r>
  </si>
  <si>
    <t>6/0,4</t>
  </si>
  <si>
    <t>АО "Чукотэнерго" на 2021 год</t>
  </si>
  <si>
    <t>Установка электронного счетчика электрической энергии трехфазного прямого включения</t>
  </si>
  <si>
    <t>Установка электронного счетчика электрической энергии трехфазного полукосвенного включения</t>
  </si>
  <si>
    <t>Установка электронного счетчика электрической энергии трехфазного косвенного включения</t>
  </si>
  <si>
    <t xml:space="preserve">Установка электронного счетчика электрической энергии однофазного </t>
  </si>
  <si>
    <t>7.1</t>
  </si>
  <si>
    <t>7.2</t>
  </si>
  <si>
    <t>7.3</t>
  </si>
  <si>
    <t>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</si>
</sst>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4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_р_."/>
    <numFmt numFmtId="169" formatCode="0.0"/>
    <numFmt numFmtId="170" formatCode="0.0%"/>
    <numFmt numFmtId="171" formatCode="0.0%_);\(0.0%\)"/>
    <numFmt numFmtId="172" formatCode="#,##0.0_);\(#,##0.0\)"/>
    <numFmt numFmtId="173" formatCode="#,##0;\(#,##0\)"/>
    <numFmt numFmtId="174" formatCode="_-* #,##0.00\ _$_-;\-* #,##0.00\ _$_-;_-* &quot;-&quot;??\ _$_-;_-@_-"/>
    <numFmt numFmtId="175" formatCode="#.##0\.00"/>
    <numFmt numFmtId="176" formatCode="#\.00"/>
    <numFmt numFmtId="177" formatCode="#\."/>
    <numFmt numFmtId="178" formatCode="@\ *."/>
    <numFmt numFmtId="179" formatCode="000000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0.0_)"/>
    <numFmt numFmtId="184" formatCode="0.000"/>
    <numFmt numFmtId="185" formatCode="&quot;fl&quot;#,##0_);\(&quot;fl&quot;#,##0\)"/>
    <numFmt numFmtId="186" formatCode="&quot;fl&quot;#,##0_);[Red]\(&quot;fl&quot;#,##0\)"/>
    <numFmt numFmtId="187" formatCode="_(* #,##0.0_);_(* \(#,##0.00\);_(* &quot;-&quot;??_);_(@_)"/>
    <numFmt numFmtId="188" formatCode="&quot;fl&quot;#,##0.00_);\(&quot;fl&quot;#,##0.00\)"/>
    <numFmt numFmtId="189" formatCode="&quot;error&quot;;&quot;error&quot;;&quot;OK&quot;;&quot;  &quot;@"/>
    <numFmt numFmtId="190" formatCode="0000"/>
    <numFmt numFmtId="191" formatCode="##,#0_;\(#,##0\);&quot;-&quot;??_);@"/>
    <numFmt numFmtId="192" formatCode="*(#,##0\);*#\,##0_);&quot;-&quot;??_);@"/>
    <numFmt numFmtId="193" formatCode="_*\(#,##0\);_*#,##0_);&quot;-&quot;??_);@"/>
    <numFmt numFmtId="194" formatCode="* \(#,##0\);* #,##0_);&quot;-&quot;??_);@"/>
    <numFmt numFmtId="195" formatCode="&quot;$&quot;#,##0_);[Red]\(&quot;$&quot;#,##0\)"/>
    <numFmt numFmtId="196" formatCode="#,##0_);\(#,##0\);&quot;-&quot;??_);@"/>
    <numFmt numFmtId="197" formatCode="* #,##0_);* \(#,##0\);&quot;-&quot;??_);@"/>
    <numFmt numFmtId="198" formatCode="\$#,##0\ ;\(\$#,##0\)"/>
    <numFmt numFmtId="199" formatCode="dd\.mm\.yyyy&quot;г.&quot;"/>
    <numFmt numFmtId="200" formatCode="mmmm\ d\,\ yyyy"/>
    <numFmt numFmtId="201" formatCode="#,##0_);\(#,##0\);&quot;- &quot;;&quot;  &quot;@"/>
    <numFmt numFmtId="202" formatCode="_-* #,##0\ _D_M_-;\-* #,##0\ _D_M_-;_-* &quot;-&quot;\ _D_M_-;_-@_-"/>
    <numFmt numFmtId="203" formatCode="_-* #,##0.00\ _D_M_-;\-* #,##0.00\ _D_M_-;_-* &quot;-&quot;??\ _D_M_-;_-@_-"/>
    <numFmt numFmtId="204" formatCode="_-* #,##0\ _F_-;\-* #,##0\ _F_-;_-* &quot;-&quot;\ _F_-;_-@_-"/>
    <numFmt numFmtId="205" formatCode="_-* #,##0.00\ _F_-;\-* #,##0.00\ _F_-;_-* &quot;-&quot;??\ _F_-;_-@_-"/>
    <numFmt numFmtId="206" formatCode="&quot;Да&quot;;&quot;Да&quot;;&quot;Нет&quot;"/>
    <numFmt numFmtId="207" formatCode="#,##0.0000_);\(#,##0.0000\);&quot;- &quot;;&quot;  &quot;@"/>
    <numFmt numFmtId="208" formatCode="_(* #,##0.00_);_(* \(#,##0.00\);_(* &quot;-&quot;??_);_(@_)"/>
    <numFmt numFmtId="209" formatCode="#,##0_ ;[Red]\-#,##0\ "/>
    <numFmt numFmtId="210" formatCode="#,##0_);[Blue]\(#,##0\)"/>
    <numFmt numFmtId="211" formatCode="_-* #,##0\ _P_t_s_-;\-* #,##0\ _P_t_s_-;_-* &quot;-&quot;\ _P_t_s_-;_-@_-"/>
    <numFmt numFmtId="212" formatCode="_-* #,##0.00\ _P_t_s_-;\-* #,##0.00\ _P_t_s_-;_-* &quot;-&quot;??\ _P_t_s_-;_-@_-"/>
    <numFmt numFmtId="213" formatCode="_(* #,##0_);_(* \(#,##0\);_(* &quot;-&quot;_);_(@_)"/>
    <numFmt numFmtId="214" formatCode="_-* #,##0_-;\-* #,##0_-;_-* &quot;-&quot;_-;_-@_-"/>
    <numFmt numFmtId="215" formatCode="_-* #,##0.00_-;\-* #,##0.00_-;_-* &quot;-&quot;??_-;_-@_-"/>
    <numFmt numFmtId="216" formatCode="_-&quot;?&quot;* #,##0_-;\-&quot;?&quot;* #,##0_-;_-&quot;?&quot;* &quot;-&quot;_-;_-@_-"/>
    <numFmt numFmtId="217" formatCode="_-&quot;?&quot;* #,##0.00_-;\-&quot;?&quot;* #,##0.00_-;_-&quot;?&quot;* &quot;-&quot;??_-;_-@_-"/>
    <numFmt numFmtId="218" formatCode="_(&quot;$&quot;* #,##0_);_(&quot;$&quot;* \(#,##0\);_(&quot;$&quot;* &quot;-&quot;_);_(@_)"/>
    <numFmt numFmtId="219" formatCode="_(&quot;$&quot;* #,##0.00_);_(&quot;$&quot;* \(#,##0.00\);_(&quot;$&quot;* &quot;-&quot;??_);_(@_)"/>
    <numFmt numFmtId="220" formatCode="_ * #,##0_)&quot;F&quot;_ ;_ * \(#,##0\)&quot;F&quot;_ ;_ * &quot;-&quot;_)&quot;F&quot;_ ;_ @_ "/>
    <numFmt numFmtId="221" formatCode="_-&quot;£&quot;* #,##0_-;\-&quot;£&quot;* #,##0_-;_-&quot;£&quot;* &quot;-&quot;_-;_-@_-"/>
    <numFmt numFmtId="222" formatCode="_ * #,##0.00_)&quot;F&quot;_ ;_ * \(#,##0.00\)&quot;F&quot;_ ;_ * &quot;-&quot;??_)&quot;F&quot;_ ;_ @_ "/>
    <numFmt numFmtId="223" formatCode="_-&quot;£&quot;* #,##0.00_-;\-&quot;£&quot;* #,##0.00_-;_-&quot;£&quot;* &quot;-&quot;??_-;_-@_-"/>
    <numFmt numFmtId="224" formatCode="#,##0.00&quot;т.р.&quot;;\-#,##0.00&quot;т.р.&quot;"/>
    <numFmt numFmtId="225" formatCode="_-* #,##0_đ_._-;\-* #,##0_đ_._-;_-* &quot;-&quot;_đ_._-;_-@_-"/>
    <numFmt numFmtId="226" formatCode="_-* #,##0.00_đ_._-;\-* #,##0.00_đ_._-;_-* &quot;-&quot;??_đ_._-;_-@_-"/>
    <numFmt numFmtId="227" formatCode="_-* #,##0_ð_._-;\-* #,##0_ð_._-;_-* &quot;-&quot;_ð_._-;_-@_-"/>
    <numFmt numFmtId="228" formatCode="0.00000%"/>
    <numFmt numFmtId="229" formatCode="_-* #,##0.00_ð_._-;\-* #,##0.00_ð_._-;_-* &quot;-&quot;??_ð_._-;_-@_-"/>
    <numFmt numFmtId="230" formatCode="0.0000000%"/>
    <numFmt numFmtId="231" formatCode="_-* #,##0_?_._-;\-* #,##0_?_._-;_-* &quot;-&quot;_?_._-;_-@_-"/>
    <numFmt numFmtId="232" formatCode="\(#,##0.0\)"/>
    <numFmt numFmtId="233" formatCode="#,##0\ &quot;?.&quot;;\-#,##0\ &quot;?.&quot;"/>
    <numFmt numFmtId="234" formatCode="0.0_)%;\(0.0\)%"/>
    <numFmt numFmtId="235" formatCode="0.00_)%;\(0.00\)%"/>
    <numFmt numFmtId="236" formatCode="0%_);\(0%\)"/>
    <numFmt numFmtId="237" formatCode="\60\4\7\:"/>
    <numFmt numFmtId="238" formatCode="* \(#,##0.0\);* #,##0.0_);&quot;-&quot;??_);@"/>
    <numFmt numFmtId="239" formatCode="* \(#,##0.00\);* #,##0.00_);&quot;-&quot;??_);@"/>
    <numFmt numFmtId="240" formatCode="_(* \(#,##0.0\);_(* #,##0.0_);_(* &quot;-&quot;_);_(@_)"/>
    <numFmt numFmtId="241" formatCode="_(* \(#,##0.00\);_(* #,##0.00_);_(* &quot;-&quot;_);_(@_)"/>
    <numFmt numFmtId="242" formatCode="_(* \(#,##0.000\);_(* #,##0.000_);_(* &quot;-&quot;_);_(@_)"/>
    <numFmt numFmtId="243" formatCode="#,##0.000000;[Red]#,##0.000000"/>
    <numFmt numFmtId="244" formatCode="&quot;fl&quot;#,##0.00_);[Red]\(&quot;fl&quot;#,##0.00\)"/>
    <numFmt numFmtId="245" formatCode="_(&quot;fl&quot;* #,##0_);_(&quot;fl&quot;* \(#,##0\);_(&quot;fl&quot;* &quot;-&quot;_);_(@_)"/>
    <numFmt numFmtId="246" formatCode="_-* #,##0\ &quot;Pts&quot;_-;\-* #,##0\ &quot;Pts&quot;_-;_-* &quot;-&quot;\ &quot;Pts&quot;_-;_-@_-"/>
    <numFmt numFmtId="247" formatCode="_-* #,##0.00\ &quot;Pts&quot;_-;\-* #,##0.00\ &quot;Pts&quot;_-;_-* &quot;-&quot;??\ &quot;Pts&quot;_-;_-@_-"/>
    <numFmt numFmtId="248" formatCode="_(&quot;¤&quot;* #,##0_);_(&quot;¤&quot;* \(#,##0\);_(&quot;¤&quot;* &quot;-&quot;_);_(@_)"/>
    <numFmt numFmtId="249" formatCode="_(&quot;¤&quot;* #,##0.00_);_(&quot;¤&quot;* \(#,##0.00\);_(&quot;¤&quot;* &quot;-&quot;??_);_(@_)"/>
    <numFmt numFmtId="250" formatCode="&quot;$&quot;#,##0.00_);[Red]\(&quot;$&quot;#,##0.00\)"/>
    <numFmt numFmtId="251" formatCode="_ * #,##0_ ;_ * \(#,##0_ ;_ * &quot;-&quot;_ ;_ @_ "/>
    <numFmt numFmtId="252" formatCode="&quot;$&quot;#,##0.000000;[Red]&quot;$&quot;#,##0.000000"/>
    <numFmt numFmtId="253" formatCode="#,##0.0000000_$"/>
    <numFmt numFmtId="254" formatCode="&quot;$&quot;\ #,##0.00"/>
    <numFmt numFmtId="255" formatCode="_ * #,##0_ ;_ * \(#,##0_)\ ;_ * &quot;-&quot;_ ;_ @_ "/>
    <numFmt numFmtId="256" formatCode="&quot;$&quot;\ #,##0"/>
    <numFmt numFmtId="257" formatCode="&quot;$&quot;"/>
    <numFmt numFmtId="258" formatCode="_._.* #,##0_)_%;_._.* \(#,##0\)_%;_._.* \ _)_%"/>
    <numFmt numFmtId="259" formatCode="yyyy"/>
    <numFmt numFmtId="260" formatCode="yyyy\ &quot;год&quot;"/>
    <numFmt numFmtId="261" formatCode=";;&quot;zero&quot;;&quot;  &quot;@"/>
    <numFmt numFmtId="262" formatCode="#,##0\в"/>
    <numFmt numFmtId="263" formatCode="#,##0.000_ ;\-#,##0.000\ "/>
    <numFmt numFmtId="264" formatCode="#,##0.00_ ;[Red]\-#,##0.00\ "/>
    <numFmt numFmtId="265" formatCode="#,##0.000"/>
    <numFmt numFmtId="266" formatCode="#,##0\т"/>
    <numFmt numFmtId="267" formatCode="_-* #,##0\ _$_-;\-* #,##0\ _$_-;_-* &quot;-&quot;\ _$_-;_-@_-"/>
    <numFmt numFmtId="268" formatCode="#,##0.00_ ;\-#,##0.00\ "/>
    <numFmt numFmtId="269" formatCode="#,##0.0"/>
    <numFmt numFmtId="270" formatCode="_-* #,##0.0_р_._-;\-* #,##0.0_р_._-;_-* &quot;-&quot;??_р_._-;_-@_-"/>
    <numFmt numFmtId="271" formatCode="0.0000"/>
    <numFmt numFmtId="272" formatCode="0.00000"/>
    <numFmt numFmtId="273" formatCode="#,##0.00000"/>
    <numFmt numFmtId="274" formatCode="0.000000"/>
    <numFmt numFmtId="275" formatCode="#,##0.0000_ ;\-#,##0.0000\ "/>
    <numFmt numFmtId="276" formatCode="#,##0.000_р_."/>
    <numFmt numFmtId="277" formatCode="_-* #,##0.0\ _₽_-;\-* #,##0.0\ _₽_-;_-* &quot;-&quot;?\ _₽_-;_-@_-"/>
  </numFmts>
  <fonts count="2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b/>
      <sz val="22"/>
      <color indexed="1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Courier"/>
      <family val="3"/>
    </font>
    <font>
      <u/>
      <sz val="10"/>
      <color indexed="12"/>
      <name val="Arial Cyr"/>
      <charset val="204"/>
    </font>
    <font>
      <sz val="10"/>
      <name val="Arial Cyr"/>
      <family val="2"/>
      <charset val="204"/>
    </font>
    <font>
      <sz val="10"/>
      <name val="Courier New"/>
      <family val="3"/>
      <charset val="204"/>
    </font>
    <font>
      <sz val="9"/>
      <color indexed="8"/>
      <name val="Pragmatica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b/>
      <sz val="9"/>
      <color indexed="21"/>
      <name val="Arial CYR"/>
      <family val="2"/>
      <charset val="204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0"/>
      <name val="StoneSerif"/>
      <charset val="204"/>
    </font>
    <font>
      <sz val="8"/>
      <name val="Arial Cyr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color indexed="12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i/>
      <sz val="14"/>
      <name val="Palatino"/>
      <family val="1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b/>
      <u/>
      <sz val="16"/>
      <name val="Arial"/>
      <family val="2"/>
      <charset val="204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sz val="11"/>
      <color indexed="52"/>
      <name val="Calibri"/>
      <family val="2"/>
      <charset val="204"/>
    </font>
    <font>
      <b/>
      <sz val="9"/>
      <color indexed="12"/>
      <name val="Arial Cyr"/>
      <family val="2"/>
      <charset val="204"/>
    </font>
    <font>
      <sz val="12"/>
      <name val="Times New Roman"/>
      <family val="1"/>
      <charset val="204"/>
    </font>
    <font>
      <sz val="12"/>
      <name val="Gill Sans"/>
    </font>
    <font>
      <sz val="12"/>
      <name val="Gill Sans"/>
      <charset val="204"/>
    </font>
    <font>
      <sz val="11"/>
      <color indexed="60"/>
      <name val="Calibri"/>
      <family val="2"/>
      <charset val="204"/>
    </font>
    <font>
      <sz val="10"/>
      <name val="Palatino"/>
      <family val="1"/>
    </font>
    <font>
      <sz val="8"/>
      <name val="Arial CE"/>
    </font>
    <font>
      <sz val="12"/>
      <name val="TimesET"/>
    </font>
    <font>
      <b/>
      <i/>
      <sz val="10"/>
      <name val="Arial"/>
      <family val="2"/>
      <charset val="204"/>
    </font>
    <font>
      <sz val="10"/>
      <name val="Arial Cyr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u/>
      <sz val="10"/>
      <name val="Arial"/>
      <family val="2"/>
      <charset val="204"/>
    </font>
    <font>
      <sz val="8"/>
      <name val="Helv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0"/>
      <color indexed="10"/>
      <name val="Arial"/>
      <family val="2"/>
    </font>
    <font>
      <b/>
      <sz val="18"/>
      <color indexed="13"/>
      <name val="Arial"/>
      <family val="2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sz val="10"/>
      <name val="Arial Narrow"/>
      <family val="2"/>
      <charset val="204"/>
    </font>
    <font>
      <sz val="11"/>
      <color indexed="62"/>
      <name val="Calibri"/>
      <family val="2"/>
      <charset val="204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4"/>
      <name val="Franklin Gothic Medium"/>
      <family val="2"/>
      <charset val="204"/>
    </font>
    <font>
      <sz val="20"/>
      <name val="Impact"/>
      <family val="2"/>
    </font>
    <font>
      <b/>
      <sz val="18"/>
      <name val="Arial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name val="Arial Cyr"/>
      <charset val="204"/>
    </font>
    <font>
      <b/>
      <sz val="18"/>
      <color indexed="56"/>
      <name val="Cambria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i/>
      <sz val="14"/>
      <color indexed="48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0"/>
      <color indexed="0"/>
      <name val="Helv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8"/>
      <name val="Arial Cyr"/>
      <family val="2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3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Times New Roman"/>
      <family val="1"/>
      <charset val="204"/>
    </font>
    <font>
      <u/>
      <sz val="8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solid">
        <fgColor indexed="3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216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6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0" fontId="10" fillId="0" borderId="0">
      <alignment vertical="top"/>
    </xf>
    <xf numFmtId="170" fontId="11" fillId="0" borderId="0">
      <alignment vertical="top"/>
    </xf>
    <xf numFmtId="171" fontId="11" fillId="3" borderId="0">
      <alignment vertical="top"/>
    </xf>
    <xf numFmtId="170" fontId="11" fillId="4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0" fontId="13" fillId="0" borderId="0" applyFont="0" applyFill="0" applyBorder="0" applyAlignment="0" applyProtection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0" fontId="15" fillId="0" borderId="0"/>
    <xf numFmtId="0" fontId="15" fillId="0" borderId="0"/>
    <xf numFmtId="0" fontId="15" fillId="0" borderId="0"/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173" fontId="3" fillId="5" borderId="8">
      <alignment wrapText="1"/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9" applyNumberFormat="0" applyFill="0" applyProtection="0">
      <alignment horizontal="center"/>
    </xf>
    <xf numFmtId="0" fontId="17" fillId="0" borderId="0" applyNumberFormat="0" applyFill="0" applyBorder="0" applyProtection="0">
      <alignment horizontal="left"/>
    </xf>
    <xf numFmtId="0" fontId="18" fillId="0" borderId="0" applyNumberFormat="0" applyFill="0" applyBorder="0" applyProtection="0">
      <alignment horizontal="centerContinuous"/>
    </xf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5" fillId="0" borderId="0"/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0" fontId="9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15" fillId="0" borderId="0"/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38" fontId="10" fillId="0" borderId="0">
      <alignment vertical="top"/>
    </xf>
    <xf numFmtId="0" fontId="15" fillId="0" borderId="0"/>
    <xf numFmtId="0" fontId="9" fillId="0" borderId="0"/>
    <xf numFmtId="0" fontId="9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15" fillId="0" borderId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19" fillId="0" borderId="0">
      <protection locked="0"/>
    </xf>
    <xf numFmtId="175" fontId="19" fillId="0" borderId="0">
      <protection locked="0"/>
    </xf>
    <xf numFmtId="176" fontId="19" fillId="0" borderId="0">
      <protection locked="0"/>
    </xf>
    <xf numFmtId="176" fontId="19" fillId="0" borderId="0">
      <protection locked="0"/>
    </xf>
    <xf numFmtId="166" fontId="20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6" fontId="20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6" fontId="20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77" fontId="19" fillId="0" borderId="10">
      <protection locked="0"/>
    </xf>
    <xf numFmtId="177" fontId="19" fillId="0" borderId="1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0" fillId="0" borderId="10">
      <protection locked="0"/>
    </xf>
    <xf numFmtId="0" fontId="19" fillId="0" borderId="10">
      <protection locked="0"/>
    </xf>
    <xf numFmtId="0" fontId="19" fillId="0" borderId="10">
      <protection locked="0"/>
    </xf>
    <xf numFmtId="0" fontId="19" fillId="0" borderId="10">
      <protection locked="0"/>
    </xf>
    <xf numFmtId="0" fontId="20" fillId="0" borderId="10">
      <protection locked="0"/>
    </xf>
    <xf numFmtId="178" fontId="7" fillId="0" borderId="0">
      <alignment horizontal="center"/>
    </xf>
    <xf numFmtId="178" fontId="7" fillId="0" borderId="0">
      <alignment horizontal="center"/>
    </xf>
    <xf numFmtId="178" fontId="7" fillId="0" borderId="0">
      <alignment horizontal="center"/>
    </xf>
    <xf numFmtId="178" fontId="7" fillId="0" borderId="0">
      <alignment horizontal="center"/>
    </xf>
    <xf numFmtId="178" fontId="7" fillId="0" borderId="0">
      <alignment horizontal="center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179" fontId="25" fillId="0" borderId="0" applyFont="0" applyFill="0" applyBorder="0">
      <alignment horizontal="center"/>
    </xf>
    <xf numFmtId="0" fontId="26" fillId="0" borderId="0">
      <alignment horizontal="right"/>
    </xf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80" fontId="29" fillId="0" borderId="11">
      <protection locked="0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30" fillId="0" borderId="0">
      <alignment horizontal="left"/>
    </xf>
    <xf numFmtId="183" fontId="30" fillId="0" borderId="0">
      <alignment horizontal="left"/>
    </xf>
    <xf numFmtId="183" fontId="30" fillId="0" borderId="0">
      <alignment horizontal="left"/>
    </xf>
    <xf numFmtId="0" fontId="31" fillId="0" borderId="0" applyFill="0" applyBorder="0" applyProtection="0">
      <alignment horizontal="left" vertical="top" wrapText="1"/>
    </xf>
    <xf numFmtId="0" fontId="32" fillId="7" borderId="0" applyNumberFormat="0" applyBorder="0" applyAlignment="0" applyProtection="0"/>
    <xf numFmtId="10" fontId="33" fillId="0" borderId="0" applyNumberFormat="0" applyFill="0" applyBorder="0" applyAlignment="0"/>
    <xf numFmtId="0" fontId="34" fillId="0" borderId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80" fontId="35" fillId="0" borderId="0" applyFill="0" applyBorder="0" applyAlignment="0"/>
    <xf numFmtId="184" fontId="35" fillId="0" borderId="0" applyFill="0" applyBorder="0" applyAlignment="0"/>
    <xf numFmtId="185" fontId="35" fillId="0" borderId="0" applyFill="0" applyBorder="0" applyAlignment="0"/>
    <xf numFmtId="186" fontId="35" fillId="0" borderId="0" applyFill="0" applyBorder="0" applyAlignment="0"/>
    <xf numFmtId="187" fontId="35" fillId="0" borderId="0" applyFill="0" applyBorder="0" applyAlignment="0"/>
    <xf numFmtId="188" fontId="35" fillId="0" borderId="0" applyFill="0" applyBorder="0" applyAlignment="0"/>
    <xf numFmtId="180" fontId="35" fillId="0" borderId="0" applyFill="0" applyBorder="0" applyAlignment="0"/>
    <xf numFmtId="0" fontId="36" fillId="24" borderId="12" applyNumberFormat="0" applyAlignment="0" applyProtection="0"/>
    <xf numFmtId="0" fontId="37" fillId="0" borderId="0" applyNumberFormat="0" applyFill="0" applyBorder="0" applyAlignment="0" applyProtection="0">
      <alignment horizontal="left" wrapText="1"/>
    </xf>
    <xf numFmtId="0" fontId="38" fillId="0" borderId="0" applyFill="0" applyBorder="0" applyProtection="0">
      <alignment horizontal="center"/>
      <protection locked="0"/>
    </xf>
    <xf numFmtId="189" fontId="39" fillId="0" borderId="0" applyFont="0" applyFill="0" applyBorder="0" applyAlignment="0" applyProtection="0"/>
    <xf numFmtId="0" fontId="40" fillId="25" borderId="13" applyNumberFormat="0" applyAlignment="0" applyProtection="0"/>
    <xf numFmtId="1" fontId="41" fillId="0" borderId="1">
      <alignment horizontal="center" vertical="center"/>
    </xf>
    <xf numFmtId="190" fontId="3" fillId="0" borderId="14" applyFont="0" applyFill="0" applyBorder="0" applyProtection="0">
      <alignment horizontal="center"/>
      <protection locked="0"/>
    </xf>
    <xf numFmtId="190" fontId="3" fillId="0" borderId="14" applyFont="0" applyFill="0" applyBorder="0" applyProtection="0">
      <alignment horizontal="center"/>
      <protection locked="0"/>
    </xf>
    <xf numFmtId="187" fontId="35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0" fontId="42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0" fontId="42" fillId="0" borderId="0" applyFont="0" applyFill="0" applyBorder="0" applyAlignment="0" applyProtection="0"/>
    <xf numFmtId="3" fontId="43" fillId="0" borderId="0" applyFont="0" applyFill="0" applyBorder="0" applyAlignment="0" applyProtection="0"/>
    <xf numFmtId="0" fontId="9" fillId="0" borderId="0"/>
    <xf numFmtId="3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180" fontId="44" fillId="0" borderId="0"/>
    <xf numFmtId="0" fontId="45" fillId="0" borderId="0" applyFill="0" applyBorder="0" applyAlignment="0" applyProtection="0">
      <protection locked="0"/>
    </xf>
    <xf numFmtId="194" fontId="34" fillId="0" borderId="0" applyFill="0" applyBorder="0" applyProtection="0"/>
    <xf numFmtId="194" fontId="34" fillId="0" borderId="15" applyFill="0" applyProtection="0"/>
    <xf numFmtId="194" fontId="34" fillId="0" borderId="10" applyFill="0" applyProtection="0"/>
    <xf numFmtId="180" fontId="46" fillId="26" borderId="11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95" fontId="47" fillId="0" borderId="0" applyFont="0" applyFill="0" applyBorder="0" applyAlignment="0" applyProtection="0"/>
    <xf numFmtId="180" fontId="35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196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7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37" fontId="48" fillId="0" borderId="16" applyFont="0" applyFill="0" applyBorder="0"/>
    <xf numFmtId="37" fontId="37" fillId="0" borderId="16" applyFont="0" applyFill="0" applyBorder="0">
      <protection locked="0"/>
    </xf>
    <xf numFmtId="37" fontId="49" fillId="3" borderId="1" applyFill="0" applyBorder="0" applyProtection="0"/>
    <xf numFmtId="37" fontId="37" fillId="0" borderId="16" applyFill="0" applyBorder="0">
      <protection locked="0"/>
    </xf>
    <xf numFmtId="198" fontId="43" fillId="0" borderId="0" applyFont="0" applyFill="0" applyBorder="0" applyAlignment="0" applyProtection="0"/>
    <xf numFmtId="198" fontId="43" fillId="0" borderId="0" applyFont="0" applyFill="0" applyBorder="0" applyAlignment="0" applyProtection="0"/>
    <xf numFmtId="198" fontId="43" fillId="0" borderId="0" applyFont="0" applyFill="0" applyBorder="0" applyAlignment="0" applyProtection="0"/>
    <xf numFmtId="0" fontId="42" fillId="0" borderId="0" applyFill="0" applyBorder="0" applyProtection="0">
      <alignment vertical="center"/>
    </xf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2" fillId="0" borderId="0" applyFont="0" applyFill="0" applyBorder="0" applyAlignment="0" applyProtection="0"/>
    <xf numFmtId="15" fontId="50" fillId="0" borderId="17" applyFont="0" applyFill="0" applyBorder="0" applyAlignment="0">
      <alignment horizontal="centerContinuous"/>
    </xf>
    <xf numFmtId="199" fontId="50" fillId="0" borderId="17" applyFont="0" applyFill="0" applyBorder="0" applyAlignment="0">
      <alignment horizontal="centerContinuous"/>
    </xf>
    <xf numFmtId="14" fontId="51" fillId="0" borderId="0" applyFill="0" applyBorder="0" applyAlignment="0"/>
    <xf numFmtId="200" fontId="52" fillId="0" borderId="0" applyFont="0" applyFill="0" applyBorder="0" applyAlignment="0" applyProtection="0"/>
    <xf numFmtId="14" fontId="53" fillId="0" borderId="0">
      <alignment vertical="top"/>
    </xf>
    <xf numFmtId="197" fontId="34" fillId="0" borderId="0" applyFill="0" applyBorder="0" applyProtection="0"/>
    <xf numFmtId="197" fontId="34" fillId="0" borderId="15" applyFill="0" applyProtection="0"/>
    <xf numFmtId="197" fontId="34" fillId="0" borderId="10" applyFill="0" applyProtection="0"/>
    <xf numFmtId="38" fontId="47" fillId="0" borderId="18">
      <alignment vertical="center"/>
    </xf>
    <xf numFmtId="38" fontId="47" fillId="0" borderId="18">
      <alignment vertical="center"/>
    </xf>
    <xf numFmtId="38" fontId="47" fillId="0" borderId="18">
      <alignment vertical="center"/>
    </xf>
    <xf numFmtId="38" fontId="47" fillId="0" borderId="18">
      <alignment vertical="center"/>
    </xf>
    <xf numFmtId="38" fontId="47" fillId="0" borderId="18">
      <alignment vertical="center"/>
    </xf>
    <xf numFmtId="201" fontId="54" fillId="27" borderId="0" applyNumberFormat="0" applyBorder="0" applyAlignment="0" applyProtection="0"/>
    <xf numFmtId="202" fontId="3" fillId="0" borderId="0" applyFont="0" applyFill="0" applyBorder="0" applyAlignment="0" applyProtection="0"/>
    <xf numFmtId="203" fontId="3" fillId="0" borderId="0" applyFont="0" applyFill="0" applyBorder="0" applyAlignment="0" applyProtection="0"/>
    <xf numFmtId="180" fontId="55" fillId="0" borderId="0">
      <alignment horizontal="center"/>
    </xf>
    <xf numFmtId="180" fontId="55" fillId="0" borderId="0">
      <alignment horizontal="center"/>
    </xf>
    <xf numFmtId="180" fontId="55" fillId="0" borderId="0">
      <alignment horizontal="center"/>
    </xf>
    <xf numFmtId="0" fontId="42" fillId="0" borderId="19" applyNumberFormat="0" applyFont="0" applyFill="0" applyAlignment="0" applyProtection="0"/>
    <xf numFmtId="38" fontId="47" fillId="0" borderId="0" applyFont="0" applyFill="0" applyBorder="0" applyAlignment="0" applyProtection="0"/>
    <xf numFmtId="204" fontId="3" fillId="0" borderId="0" applyFont="0" applyFill="0" applyBorder="0" applyAlignment="0" applyProtection="0"/>
    <xf numFmtId="0" fontId="56" fillId="0" borderId="0" applyFont="0" applyFill="0" applyBorder="0" applyAlignment="0" applyProtection="0"/>
    <xf numFmtId="205" fontId="3" fillId="0" borderId="0" applyFont="0" applyFill="0" applyBorder="0" applyAlignment="0" applyProtection="0"/>
    <xf numFmtId="38" fontId="57" fillId="0" borderId="0">
      <alignment vertical="top"/>
    </xf>
    <xf numFmtId="187" fontId="35" fillId="0" borderId="0" applyFill="0" applyBorder="0" applyAlignment="0"/>
    <xf numFmtId="180" fontId="35" fillId="0" borderId="0" applyFill="0" applyBorder="0" applyAlignment="0"/>
    <xf numFmtId="187" fontId="35" fillId="0" borderId="0" applyFill="0" applyBorder="0" applyAlignment="0"/>
    <xf numFmtId="188" fontId="35" fillId="0" borderId="0" applyFill="0" applyBorder="0" applyAlignment="0"/>
    <xf numFmtId="180" fontId="35" fillId="0" borderId="0" applyFill="0" applyBorder="0" applyAlignment="0"/>
    <xf numFmtId="206" fontId="6" fillId="0" borderId="0" applyFont="0" applyFill="0" applyBorder="0" applyAlignment="0" applyProtection="0"/>
    <xf numFmtId="206" fontId="6" fillId="0" borderId="0" applyFont="0" applyFill="0" applyBorder="0" applyAlignment="0" applyProtection="0"/>
    <xf numFmtId="206" fontId="6" fillId="0" borderId="0" applyFont="0" applyFill="0" applyBorder="0" applyAlignment="0" applyProtection="0"/>
    <xf numFmtId="206" fontId="6" fillId="0" borderId="0" applyFont="0" applyFill="0" applyBorder="0" applyAlignment="0" applyProtection="0"/>
    <xf numFmtId="206" fontId="6" fillId="0" borderId="0" applyFont="0" applyFill="0" applyBorder="0" applyAlignment="0" applyProtection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37" fontId="3" fillId="0" borderId="0"/>
    <xf numFmtId="0" fontId="58" fillId="0" borderId="0" applyNumberFormat="0" applyFill="0" applyBorder="0" applyAlignment="0" applyProtection="0"/>
    <xf numFmtId="169" fontId="59" fillId="0" borderId="0" applyFill="0" applyBorder="0" applyAlignment="0" applyProtection="0"/>
    <xf numFmtId="169" fontId="10" fillId="0" borderId="0" applyFill="0" applyBorder="0" applyAlignment="0" applyProtection="0"/>
    <xf numFmtId="169" fontId="60" fillId="0" borderId="0" applyFill="0" applyBorder="0" applyAlignment="0" applyProtection="0"/>
    <xf numFmtId="169" fontId="61" fillId="0" borderId="0" applyFill="0" applyBorder="0" applyAlignment="0" applyProtection="0"/>
    <xf numFmtId="169" fontId="62" fillId="0" borderId="0" applyFill="0" applyBorder="0" applyAlignment="0" applyProtection="0"/>
    <xf numFmtId="169" fontId="63" fillId="0" borderId="0" applyFill="0" applyBorder="0" applyAlignment="0" applyProtection="0"/>
    <xf numFmtId="169" fontId="64" fillId="0" borderId="0" applyFill="0" applyBorder="0" applyAlignment="0" applyProtection="0"/>
    <xf numFmtId="207" fontId="39" fillId="0" borderId="0" applyFont="0" applyFill="0" applyBorder="0" applyAlignment="0" applyProtection="0"/>
    <xf numFmtId="208" fontId="65" fillId="0" borderId="0"/>
    <xf numFmtId="2" fontId="43" fillId="0" borderId="0" applyFont="0" applyFill="0" applyBorder="0" applyAlignment="0" applyProtection="0"/>
    <xf numFmtId="2" fontId="43" fillId="0" borderId="0" applyFont="0" applyFill="0" applyBorder="0" applyAlignment="0" applyProtection="0"/>
    <xf numFmtId="2" fontId="43" fillId="0" borderId="0" applyFont="0" applyFill="0" applyBorder="0" applyAlignment="0" applyProtection="0"/>
    <xf numFmtId="180" fontId="6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7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7" fillId="0" borderId="0">
      <alignment vertical="center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Fill="0" applyBorder="0" applyProtection="0">
      <alignment horizontal="left"/>
    </xf>
    <xf numFmtId="201" fontId="71" fillId="0" borderId="0" applyNumberForma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3" fillId="8" borderId="0" applyNumberFormat="0" applyBorder="0" applyAlignment="0" applyProtection="0"/>
    <xf numFmtId="0" fontId="74" fillId="4" borderId="20"/>
    <xf numFmtId="38" fontId="72" fillId="3" borderId="0" applyNumberFormat="0" applyBorder="0" applyAlignment="0" applyProtection="0"/>
    <xf numFmtId="170" fontId="39" fillId="4" borderId="1" applyNumberFormat="0" applyFont="0" applyBorder="0" applyAlignment="0" applyProtection="0"/>
    <xf numFmtId="0" fontId="42" fillId="0" borderId="0" applyFont="0" applyFill="0" applyBorder="0" applyAlignment="0" applyProtection="0">
      <alignment horizontal="right"/>
    </xf>
    <xf numFmtId="172" fontId="75" fillId="4" borderId="0" applyNumberFormat="0" applyFont="0" applyAlignment="0"/>
    <xf numFmtId="0" fontId="76" fillId="0" borderId="0" applyProtection="0">
      <alignment horizontal="right"/>
    </xf>
    <xf numFmtId="0" fontId="77" fillId="0" borderId="21" applyNumberFormat="0" applyAlignment="0" applyProtection="0">
      <alignment horizontal="left" vertical="center"/>
    </xf>
    <xf numFmtId="0" fontId="77" fillId="0" borderId="3">
      <alignment horizontal="left" vertical="center"/>
    </xf>
    <xf numFmtId="14" fontId="54" fillId="26" borderId="22">
      <alignment horizontal="center" vertical="center" wrapText="1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Protection="0">
      <alignment horizontal="left"/>
    </xf>
    <xf numFmtId="0" fontId="81" fillId="0" borderId="0" applyNumberFormat="0" applyFill="0" applyBorder="0" applyAlignment="0" applyProtection="0"/>
    <xf numFmtId="0" fontId="38" fillId="0" borderId="0" applyFill="0" applyAlignment="0" applyProtection="0">
      <protection locked="0"/>
    </xf>
    <xf numFmtId="0" fontId="38" fillId="0" borderId="7" applyFill="0" applyAlignment="0" applyProtection="0">
      <protection locked="0"/>
    </xf>
    <xf numFmtId="2" fontId="82" fillId="28" borderId="0" applyAlignment="0">
      <alignment horizontal="right"/>
      <protection locked="0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86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>
      <alignment vertical="top"/>
      <protection locked="0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28" fillId="0" borderId="0" applyNumberFormat="0" applyFill="0" applyBorder="0" applyAlignment="0" applyProtection="0">
      <alignment vertical="top"/>
      <protection locked="0"/>
    </xf>
    <xf numFmtId="0" fontId="6" fillId="0" borderId="0"/>
    <xf numFmtId="180" fontId="67" fillId="0" borderId="0"/>
    <xf numFmtId="0" fontId="6" fillId="0" borderId="0"/>
    <xf numFmtId="4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209" fontId="89" fillId="0" borderId="1">
      <alignment horizontal="center" vertical="center" wrapText="1"/>
    </xf>
    <xf numFmtId="0" fontId="90" fillId="0" borderId="0" applyFill="0" applyBorder="0" applyProtection="0">
      <alignment vertical="center"/>
    </xf>
    <xf numFmtId="10" fontId="72" fillId="29" borderId="1" applyNumberFormat="0" applyBorder="0" applyAlignment="0" applyProtection="0"/>
    <xf numFmtId="0" fontId="90" fillId="0" borderId="0" applyFill="0" applyBorder="0" applyProtection="0">
      <alignment vertical="center"/>
    </xf>
    <xf numFmtId="0" fontId="90" fillId="0" borderId="0" applyFill="0" applyBorder="0" applyProtection="0">
      <alignment vertical="center"/>
    </xf>
    <xf numFmtId="0" fontId="90" fillId="0" borderId="0" applyFill="0" applyBorder="0" applyProtection="0">
      <alignment vertical="center"/>
    </xf>
    <xf numFmtId="0" fontId="90" fillId="0" borderId="0" applyFill="0" applyBorder="0" applyProtection="0">
      <alignment vertical="center"/>
    </xf>
    <xf numFmtId="0" fontId="90" fillId="0" borderId="0" applyFill="0" applyBorder="0" applyProtection="0">
      <alignment vertical="center"/>
    </xf>
    <xf numFmtId="38" fontId="11" fillId="0" borderId="0">
      <alignment vertical="top"/>
    </xf>
    <xf numFmtId="38" fontId="11" fillId="3" borderId="0">
      <alignment vertical="top"/>
    </xf>
    <xf numFmtId="210" fontId="11" fillId="4" borderId="0">
      <alignment vertical="top"/>
    </xf>
    <xf numFmtId="38" fontId="11" fillId="0" borderId="0">
      <alignment vertical="top"/>
    </xf>
    <xf numFmtId="0" fontId="69" fillId="0" borderId="0" applyNumberFormat="0" applyFill="0" applyBorder="0" applyAlignment="0" applyProtection="0">
      <alignment vertical="top"/>
      <protection locked="0"/>
    </xf>
    <xf numFmtId="0" fontId="91" fillId="0" borderId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0" fontId="91" fillId="0" borderId="0">
      <alignment vertical="center"/>
    </xf>
    <xf numFmtId="38" fontId="92" fillId="0" borderId="0"/>
    <xf numFmtId="38" fontId="93" fillId="0" borderId="0"/>
    <xf numFmtId="38" fontId="94" fillId="0" borderId="0"/>
    <xf numFmtId="38" fontId="95" fillId="0" borderId="0"/>
    <xf numFmtId="0" fontId="5" fillId="0" borderId="0"/>
    <xf numFmtId="0" fontId="5" fillId="0" borderId="0"/>
    <xf numFmtId="0" fontId="96" fillId="0" borderId="0"/>
    <xf numFmtId="187" fontId="35" fillId="0" borderId="0" applyFill="0" applyBorder="0" applyAlignment="0"/>
    <xf numFmtId="180" fontId="35" fillId="0" borderId="0" applyFill="0" applyBorder="0" applyAlignment="0"/>
    <xf numFmtId="187" fontId="35" fillId="0" borderId="0" applyFill="0" applyBorder="0" applyAlignment="0"/>
    <xf numFmtId="188" fontId="35" fillId="0" borderId="0" applyFill="0" applyBorder="0" applyAlignment="0"/>
    <xf numFmtId="180" fontId="35" fillId="0" borderId="0" applyFill="0" applyBorder="0" applyAlignment="0"/>
    <xf numFmtId="0" fontId="97" fillId="0" borderId="23" applyNumberFormat="0" applyFill="0" applyAlignment="0" applyProtection="0"/>
    <xf numFmtId="1" fontId="98" fillId="0" borderId="1">
      <alignment horizontal="center" vertic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211" fontId="99" fillId="0" borderId="0" applyFont="0" applyFill="0" applyBorder="0" applyAlignment="0" applyProtection="0"/>
    <xf numFmtId="212" fontId="99" fillId="0" borderId="0" applyFont="0" applyFill="0" applyBorder="0" applyAlignment="0" applyProtection="0"/>
    <xf numFmtId="213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214" fontId="100" fillId="0" borderId="0" applyFont="0" applyFill="0" applyBorder="0" applyAlignment="0" applyProtection="0"/>
    <xf numFmtId="215" fontId="100" fillId="0" borderId="0" applyFont="0" applyFill="0" applyBorder="0" applyAlignment="0" applyProtection="0"/>
    <xf numFmtId="216" fontId="101" fillId="0" borderId="0" applyFont="0" applyFill="0" applyBorder="0" applyAlignment="0" applyProtection="0"/>
    <xf numFmtId="217" fontId="101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220" fontId="3" fillId="0" borderId="0" applyFont="0" applyFill="0" applyBorder="0" applyAlignment="0" applyProtection="0"/>
    <xf numFmtId="221" fontId="100" fillId="0" borderId="0" applyFont="0" applyFill="0" applyBorder="0" applyAlignment="0" applyProtection="0"/>
    <xf numFmtId="222" fontId="3" fillId="0" borderId="0" applyFont="0" applyFill="0" applyBorder="0" applyAlignment="0" applyProtection="0"/>
    <xf numFmtId="223" fontId="100" fillId="0" borderId="0" applyFont="0" applyFill="0" applyBorder="0" applyAlignment="0" applyProtection="0"/>
    <xf numFmtId="0" fontId="42" fillId="0" borderId="0" applyFont="0" applyFill="0" applyBorder="0" applyAlignment="0" applyProtection="0">
      <alignment horizontal="right"/>
    </xf>
    <xf numFmtId="0" fontId="42" fillId="0" borderId="0" applyFill="0" applyBorder="0" applyProtection="0">
      <alignment vertical="center"/>
    </xf>
    <xf numFmtId="0" fontId="42" fillId="0" borderId="0" applyFont="0" applyFill="0" applyBorder="0" applyAlignment="0" applyProtection="0">
      <alignment horizontal="right"/>
    </xf>
    <xf numFmtId="0" fontId="102" fillId="30" borderId="0" applyNumberFormat="0" applyBorder="0" applyAlignment="0" applyProtection="0"/>
    <xf numFmtId="0" fontId="67" fillId="0" borderId="0"/>
    <xf numFmtId="0" fontId="68" fillId="0" borderId="0"/>
    <xf numFmtId="0" fontId="68" fillId="0" borderId="0"/>
    <xf numFmtId="0" fontId="68" fillId="0" borderId="0"/>
    <xf numFmtId="0" fontId="67" fillId="0" borderId="0"/>
    <xf numFmtId="0" fontId="67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7" fillId="0" borderId="0"/>
    <xf numFmtId="0" fontId="67" fillId="0" borderId="0"/>
    <xf numFmtId="224" fontId="6" fillId="0" borderId="0"/>
    <xf numFmtId="224" fontId="6" fillId="0" borderId="0"/>
    <xf numFmtId="224" fontId="6" fillId="0" borderId="0"/>
    <xf numFmtId="224" fontId="6" fillId="0" borderId="0"/>
    <xf numFmtId="224" fontId="6" fillId="0" borderId="0"/>
    <xf numFmtId="0" fontId="6" fillId="0" borderId="0"/>
    <xf numFmtId="0" fontId="6" fillId="0" borderId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26" fillId="0" borderId="0"/>
    <xf numFmtId="0" fontId="42" fillId="0" borderId="0" applyFill="0" applyBorder="0" applyProtection="0">
      <alignment vertical="center"/>
    </xf>
    <xf numFmtId="0" fontId="99" fillId="0" borderId="0"/>
    <xf numFmtId="0" fontId="103" fillId="0" borderId="0"/>
    <xf numFmtId="0" fontId="99" fillId="0" borderId="0"/>
    <xf numFmtId="0" fontId="10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5" fontId="6" fillId="0" borderId="0" applyFont="0" applyFill="0" applyBorder="0" applyAlignment="0" applyProtection="0"/>
    <xf numFmtId="226" fontId="6" fillId="0" borderId="0" applyFont="0" applyFill="0" applyBorder="0" applyAlignment="0" applyProtection="0"/>
    <xf numFmtId="227" fontId="3" fillId="0" borderId="0" applyFont="0" applyFill="0" applyBorder="0" applyAlignment="0" applyProtection="0"/>
    <xf numFmtId="228" fontId="105" fillId="0" borderId="0" applyFont="0" applyFill="0" applyBorder="0" applyAlignment="0" applyProtection="0"/>
    <xf numFmtId="229" fontId="3" fillId="0" borderId="0" applyFont="0" applyFill="0" applyBorder="0" applyAlignment="0" applyProtection="0"/>
    <xf numFmtId="230" fontId="105" fillId="0" borderId="0" applyFont="0" applyFill="0" applyBorder="0" applyAlignment="0" applyProtection="0"/>
    <xf numFmtId="0" fontId="39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231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232" fontId="39" fillId="0" borderId="0" applyFont="0" applyFill="0" applyBorder="0" applyAlignment="0" applyProtection="0"/>
    <xf numFmtId="233" fontId="39" fillId="0" borderId="0" applyFont="0" applyFill="0" applyBorder="0" applyAlignment="0" applyProtection="0"/>
    <xf numFmtId="0" fontId="108" fillId="24" borderId="24" applyNumberFormat="0" applyAlignment="0" applyProtection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" fontId="110" fillId="0" borderId="0" applyProtection="0">
      <alignment horizontal="right" vertical="center"/>
    </xf>
    <xf numFmtId="49" fontId="111" fillId="0" borderId="7" applyFill="0" applyProtection="0">
      <alignment vertical="center"/>
    </xf>
    <xf numFmtId="0" fontId="112" fillId="0" borderId="0"/>
    <xf numFmtId="180" fontId="113" fillId="0" borderId="0"/>
    <xf numFmtId="234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186" fontId="35" fillId="0" borderId="0" applyFont="0" applyFill="0" applyBorder="0" applyAlignment="0" applyProtection="0"/>
    <xf numFmtId="237" fontId="35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38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240" fontId="3" fillId="0" borderId="0" applyFont="0" applyFill="0" applyBorder="0" applyAlignment="0" applyProtection="0"/>
    <xf numFmtId="240" fontId="3" fillId="0" borderId="0" applyFont="0" applyFill="0" applyBorder="0" applyAlignment="0" applyProtection="0"/>
    <xf numFmtId="240" fontId="3" fillId="0" borderId="0" applyFont="0" applyFill="0" applyBorder="0" applyAlignment="0" applyProtection="0"/>
    <xf numFmtId="241" fontId="3" fillId="0" borderId="0" applyFont="0" applyFill="0" applyBorder="0" applyAlignment="0" applyProtection="0"/>
    <xf numFmtId="241" fontId="3" fillId="0" borderId="0" applyFont="0" applyFill="0" applyBorder="0" applyAlignment="0" applyProtection="0"/>
    <xf numFmtId="241" fontId="3" fillId="0" borderId="0" applyFont="0" applyFill="0" applyBorder="0" applyAlignment="0" applyProtection="0"/>
    <xf numFmtId="242" fontId="3" fillId="0" borderId="0" applyFont="0" applyFill="0" applyBorder="0" applyAlignment="0" applyProtection="0"/>
    <xf numFmtId="242" fontId="3" fillId="0" borderId="0" applyFont="0" applyFill="0" applyBorder="0" applyAlignment="0" applyProtection="0"/>
    <xf numFmtId="242" fontId="3" fillId="0" borderId="0" applyFont="0" applyFill="0" applyBorder="0" applyAlignment="0" applyProtection="0"/>
    <xf numFmtId="243" fontId="3" fillId="0" borderId="0" applyFont="0" applyFill="0" applyBorder="0" applyAlignment="0" applyProtection="0"/>
    <xf numFmtId="243" fontId="3" fillId="0" borderId="0" applyFont="0" applyFill="0" applyBorder="0" applyAlignment="0" applyProtection="0"/>
    <xf numFmtId="243" fontId="3" fillId="0" borderId="0" applyFont="0" applyFill="0" applyBorder="0" applyAlignment="0" applyProtection="0"/>
    <xf numFmtId="0" fontId="42" fillId="0" borderId="0" applyFill="0" applyBorder="0" applyProtection="0">
      <alignment vertical="center"/>
    </xf>
    <xf numFmtId="0" fontId="39" fillId="0" borderId="0">
      <protection locked="0"/>
    </xf>
    <xf numFmtId="37" fontId="114" fillId="5" borderId="25"/>
    <xf numFmtId="37" fontId="114" fillId="5" borderId="25"/>
    <xf numFmtId="187" fontId="35" fillId="0" borderId="0" applyFill="0" applyBorder="0" applyAlignment="0"/>
    <xf numFmtId="180" fontId="35" fillId="0" borderId="0" applyFill="0" applyBorder="0" applyAlignment="0"/>
    <xf numFmtId="187" fontId="35" fillId="0" borderId="0" applyFill="0" applyBorder="0" applyAlignment="0"/>
    <xf numFmtId="188" fontId="35" fillId="0" borderId="0" applyFill="0" applyBorder="0" applyAlignment="0"/>
    <xf numFmtId="180" fontId="35" fillId="0" borderId="0" applyFill="0" applyBorder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115" fillId="0" borderId="0" applyNumberFormat="0">
      <alignment horizontal="left"/>
    </xf>
    <xf numFmtId="0" fontId="116" fillId="0" borderId="26">
      <alignment vertical="center"/>
    </xf>
    <xf numFmtId="4" fontId="51" fillId="5" borderId="24" applyNumberFormat="0" applyProtection="0">
      <alignment vertical="center"/>
    </xf>
    <xf numFmtId="4" fontId="117" fillId="5" borderId="24" applyNumberFormat="0" applyProtection="0">
      <alignment vertical="center"/>
    </xf>
    <xf numFmtId="4" fontId="51" fillId="5" borderId="24" applyNumberFormat="0" applyProtection="0">
      <alignment horizontal="left" vertical="center" indent="1"/>
    </xf>
    <xf numFmtId="4" fontId="51" fillId="5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4" fontId="51" fillId="32" borderId="24" applyNumberFormat="0" applyProtection="0">
      <alignment horizontal="right" vertical="center"/>
    </xf>
    <xf numFmtId="4" fontId="51" fillId="33" borderId="24" applyNumberFormat="0" applyProtection="0">
      <alignment horizontal="right" vertical="center"/>
    </xf>
    <xf numFmtId="4" fontId="51" fillId="34" borderId="24" applyNumberFormat="0" applyProtection="0">
      <alignment horizontal="right" vertical="center"/>
    </xf>
    <xf numFmtId="4" fontId="51" fillId="35" borderId="24" applyNumberFormat="0" applyProtection="0">
      <alignment horizontal="right" vertical="center"/>
    </xf>
    <xf numFmtId="4" fontId="51" fillId="36" borderId="24" applyNumberFormat="0" applyProtection="0">
      <alignment horizontal="right" vertical="center"/>
    </xf>
    <xf numFmtId="4" fontId="51" fillId="37" borderId="24" applyNumberFormat="0" applyProtection="0">
      <alignment horizontal="right" vertical="center"/>
    </xf>
    <xf numFmtId="4" fontId="51" fillId="38" borderId="24" applyNumberFormat="0" applyProtection="0">
      <alignment horizontal="right" vertical="center"/>
    </xf>
    <xf numFmtId="4" fontId="51" fillId="39" borderId="24" applyNumberFormat="0" applyProtection="0">
      <alignment horizontal="right" vertical="center"/>
    </xf>
    <xf numFmtId="4" fontId="51" fillId="40" borderId="24" applyNumberFormat="0" applyProtection="0">
      <alignment horizontal="right" vertical="center"/>
    </xf>
    <xf numFmtId="4" fontId="118" fillId="41" borderId="24" applyNumberFormat="0" applyProtection="0">
      <alignment horizontal="left" vertical="center" indent="1"/>
    </xf>
    <xf numFmtId="4" fontId="51" fillId="42" borderId="27" applyNumberFormat="0" applyProtection="0">
      <alignment horizontal="left" vertical="center" indent="1"/>
    </xf>
    <xf numFmtId="4" fontId="119" fillId="43" borderId="0" applyNumberFormat="0" applyProtection="0">
      <alignment horizontal="left" vertical="center" indent="1"/>
    </xf>
    <xf numFmtId="4" fontId="119" fillId="43" borderId="0" applyNumberFormat="0" applyProtection="0">
      <alignment horizontal="left" vertical="center" indent="1"/>
    </xf>
    <xf numFmtId="4" fontId="119" fillId="43" borderId="0" applyNumberFormat="0" applyProtection="0">
      <alignment horizontal="left" vertical="center" indent="1"/>
    </xf>
    <xf numFmtId="4" fontId="119" fillId="43" borderId="0" applyNumberFormat="0" applyProtection="0">
      <alignment horizontal="left" vertical="center" indent="1"/>
    </xf>
    <xf numFmtId="4" fontId="119" fillId="43" borderId="0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2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4" fontId="48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4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3" fillId="45" borderId="24" applyNumberFormat="0" applyProtection="0">
      <alignment horizontal="left" vertical="center" indent="1"/>
    </xf>
    <xf numFmtId="0" fontId="10" fillId="3" borderId="24" applyNumberFormat="0" applyProtection="0">
      <alignment horizontal="left" vertical="center" indent="1"/>
    </xf>
    <xf numFmtId="0" fontId="10" fillId="3" borderId="24" applyNumberFormat="0" applyProtection="0">
      <alignment horizontal="left" vertical="center" indent="1"/>
    </xf>
    <xf numFmtId="0" fontId="10" fillId="3" borderId="24" applyNumberFormat="0" applyProtection="0">
      <alignment horizontal="left" vertical="center" indent="1"/>
    </xf>
    <xf numFmtId="0" fontId="10" fillId="3" borderId="24" applyNumberFormat="0" applyProtection="0">
      <alignment horizontal="left" vertical="center" indent="1"/>
    </xf>
    <xf numFmtId="0" fontId="10" fillId="3" borderId="24" applyNumberFormat="0" applyProtection="0">
      <alignment horizontal="left" vertical="center" indent="1"/>
    </xf>
    <xf numFmtId="0" fontId="3" fillId="3" borderId="24" applyNumberFormat="0" applyProtection="0">
      <alignment horizontal="left" vertical="center" indent="1"/>
    </xf>
    <xf numFmtId="0" fontId="3" fillId="3" borderId="24" applyNumberFormat="0" applyProtection="0">
      <alignment horizontal="left" vertical="center" indent="1"/>
    </xf>
    <xf numFmtId="0" fontId="3" fillId="3" borderId="24" applyNumberFormat="0" applyProtection="0">
      <alignment horizontal="left" vertical="center" indent="1"/>
    </xf>
    <xf numFmtId="0" fontId="3" fillId="3" borderId="24" applyNumberFormat="0" applyProtection="0">
      <alignment horizontal="left" vertical="center" indent="1"/>
    </xf>
    <xf numFmtId="0" fontId="3" fillId="3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6" fillId="0" borderId="0"/>
    <xf numFmtId="0" fontId="6" fillId="0" borderId="0"/>
    <xf numFmtId="4" fontId="51" fillId="29" borderId="24" applyNumberFormat="0" applyProtection="0">
      <alignment vertical="center"/>
    </xf>
    <xf numFmtId="4" fontId="117" fillId="29" borderId="24" applyNumberFormat="0" applyProtection="0">
      <alignment vertical="center"/>
    </xf>
    <xf numFmtId="4" fontId="51" fillId="29" borderId="24" applyNumberFormat="0" applyProtection="0">
      <alignment horizontal="left" vertical="center" indent="1"/>
    </xf>
    <xf numFmtId="4" fontId="51" fillId="29" borderId="24" applyNumberFormat="0" applyProtection="0">
      <alignment horizontal="left" vertical="center" indent="1"/>
    </xf>
    <xf numFmtId="4" fontId="51" fillId="42" borderId="24" applyNumberFormat="0" applyProtection="0">
      <alignment horizontal="right" vertical="center"/>
    </xf>
    <xf numFmtId="4" fontId="117" fillId="42" borderId="24" applyNumberFormat="0" applyProtection="0">
      <alignment horizontal="right" vertical="center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3" fillId="31" borderId="24" applyNumberFormat="0" applyProtection="0">
      <alignment horizontal="left" vertical="center" indent="1"/>
    </xf>
    <xf numFmtId="0" fontId="120" fillId="0" borderId="0"/>
    <xf numFmtId="0" fontId="120" fillId="0" borderId="0"/>
    <xf numFmtId="0" fontId="120" fillId="0" borderId="0"/>
    <xf numFmtId="0" fontId="120" fillId="0" borderId="0"/>
    <xf numFmtId="0" fontId="120" fillId="0" borderId="0"/>
    <xf numFmtId="4" fontId="121" fillId="42" borderId="24" applyNumberFormat="0" applyProtection="0">
      <alignment horizontal="right" vertical="center"/>
    </xf>
    <xf numFmtId="0" fontId="26" fillId="0" borderId="0" applyNumberFormat="0" applyFill="0" applyBorder="0" applyAlignment="0" applyProtection="0">
      <alignment horizontal="center"/>
    </xf>
    <xf numFmtId="0" fontId="12" fillId="0" borderId="0"/>
    <xf numFmtId="0" fontId="9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22" fillId="0" borderId="0" applyBorder="0" applyProtection="0">
      <alignment vertical="center"/>
    </xf>
    <xf numFmtId="0" fontId="122" fillId="0" borderId="7" applyBorder="0" applyProtection="0">
      <alignment horizontal="right" vertical="center"/>
    </xf>
    <xf numFmtId="0" fontId="123" fillId="46" borderId="0" applyBorder="0" applyProtection="0">
      <alignment horizontal="centerContinuous" vertical="center"/>
    </xf>
    <xf numFmtId="0" fontId="123" fillId="47" borderId="7" applyBorder="0" applyProtection="0">
      <alignment horizontal="centerContinuous" vertical="center"/>
    </xf>
    <xf numFmtId="0" fontId="124" fillId="0" borderId="0"/>
    <xf numFmtId="0" fontId="125" fillId="0" borderId="0" applyBorder="0" applyProtection="0">
      <alignment horizontal="left"/>
    </xf>
    <xf numFmtId="0" fontId="103" fillId="0" borderId="0"/>
    <xf numFmtId="0" fontId="126" fillId="0" borderId="0" applyFill="0" applyBorder="0" applyProtection="0">
      <alignment horizontal="left"/>
    </xf>
    <xf numFmtId="0" fontId="70" fillId="0" borderId="28" applyFill="0" applyBorder="0" applyProtection="0">
      <alignment horizontal="left" vertical="top"/>
    </xf>
    <xf numFmtId="0" fontId="127" fillId="0" borderId="0">
      <alignment horizontal="centerContinuous"/>
    </xf>
    <xf numFmtId="0" fontId="128" fillId="0" borderId="28" applyFill="0" applyBorder="0" applyProtection="0"/>
    <xf numFmtId="0" fontId="128" fillId="0" borderId="0"/>
    <xf numFmtId="0" fontId="129" fillId="0" borderId="0" applyFill="0" applyBorder="0" applyProtection="0"/>
    <xf numFmtId="0" fontId="130" fillId="0" borderId="0"/>
    <xf numFmtId="49" fontId="51" fillId="0" borderId="0" applyFill="0" applyBorder="0" applyAlignment="0"/>
    <xf numFmtId="244" fontId="35" fillId="0" borderId="0" applyFill="0" applyBorder="0" applyAlignment="0"/>
    <xf numFmtId="245" fontId="35" fillId="0" borderId="0" applyFill="0" applyBorder="0" applyAlignment="0"/>
    <xf numFmtId="0" fontId="131" fillId="0" borderId="0" applyFill="0" applyBorder="0" applyProtection="0">
      <alignment horizontal="left" vertical="top"/>
    </xf>
    <xf numFmtId="1" fontId="132" fillId="48" borderId="0">
      <alignment horizontal="center"/>
    </xf>
    <xf numFmtId="201" fontId="121" fillId="0" borderId="0" applyNumberFormat="0" applyFill="0" applyBorder="0" applyAlignment="0" applyProtection="0"/>
    <xf numFmtId="0" fontId="43" fillId="0" borderId="29" applyNumberFormat="0" applyFont="0" applyFill="0" applyAlignment="0" applyProtection="0"/>
    <xf numFmtId="0" fontId="43" fillId="0" borderId="29" applyNumberFormat="0" applyFont="0" applyFill="0" applyAlignment="0" applyProtection="0"/>
    <xf numFmtId="0" fontId="43" fillId="0" borderId="29" applyNumberFormat="0" applyFont="0" applyFill="0" applyAlignment="0" applyProtection="0"/>
    <xf numFmtId="0" fontId="43" fillId="0" borderId="29" applyNumberFormat="0" applyFont="0" applyFill="0" applyAlignment="0" applyProtection="0"/>
    <xf numFmtId="0" fontId="9" fillId="0" borderId="30"/>
    <xf numFmtId="0" fontId="133" fillId="0" borderId="19" applyFill="0" applyBorder="0" applyProtection="0">
      <alignment vertical="center"/>
    </xf>
    <xf numFmtId="49" fontId="74" fillId="26" borderId="31">
      <alignment horizontal="left"/>
    </xf>
    <xf numFmtId="0" fontId="67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7" fillId="0" borderId="0"/>
    <xf numFmtId="0" fontId="67" fillId="0" borderId="0"/>
    <xf numFmtId="0" fontId="134" fillId="0" borderId="0">
      <alignment horizontal="fill"/>
    </xf>
    <xf numFmtId="0" fontId="39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246" fontId="99" fillId="0" borderId="0" applyFont="0" applyFill="0" applyBorder="0" applyAlignment="0" applyProtection="0"/>
    <xf numFmtId="247" fontId="99" fillId="0" borderId="0" applyFont="0" applyFill="0" applyBorder="0" applyAlignment="0" applyProtection="0"/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248" fontId="3" fillId="0" borderId="0" applyFont="0" applyFill="0" applyBorder="0" applyAlignment="0" applyProtection="0"/>
    <xf numFmtId="249" fontId="3" fillId="0" borderId="0" applyFont="0" applyFill="0" applyBorder="0" applyAlignment="0" applyProtection="0"/>
    <xf numFmtId="195" fontId="47" fillId="0" borderId="0" applyFont="0" applyFill="0" applyBorder="0" applyAlignment="0" applyProtection="0"/>
    <xf numFmtId="250" fontId="47" fillId="0" borderId="0" applyFont="0" applyFill="0" applyBorder="0" applyAlignment="0" applyProtection="0"/>
    <xf numFmtId="0" fontId="136" fillId="0" borderId="0" applyNumberFormat="0" applyFill="0" applyBorder="0" applyAlignment="0" applyProtection="0"/>
    <xf numFmtId="0" fontId="39" fillId="14" borderId="0" applyNumberFormat="0" applyBorder="0" applyAlignment="0" applyProtection="0"/>
    <xf numFmtId="251" fontId="3" fillId="0" borderId="0" applyFont="0" applyFill="0" applyBorder="0" applyAlignment="0" applyProtection="0"/>
    <xf numFmtId="252" fontId="3" fillId="0" borderId="0" applyFont="0" applyFill="0" applyBorder="0" applyAlignment="0" applyProtection="0"/>
    <xf numFmtId="252" fontId="3" fillId="0" borderId="0" applyFont="0" applyFill="0" applyBorder="0" applyAlignment="0" applyProtection="0"/>
    <xf numFmtId="252" fontId="3" fillId="0" borderId="0" applyFont="0" applyFill="0" applyBorder="0" applyAlignment="0" applyProtection="0"/>
    <xf numFmtId="253" fontId="3" fillId="0" borderId="0" applyFont="0" applyFill="0" applyBorder="0" applyAlignment="0" applyProtection="0"/>
    <xf numFmtId="253" fontId="3" fillId="0" borderId="0" applyFont="0" applyFill="0" applyBorder="0" applyAlignment="0" applyProtection="0"/>
    <xf numFmtId="253" fontId="3" fillId="0" borderId="0" applyFont="0" applyFill="0" applyBorder="0" applyAlignment="0" applyProtection="0"/>
    <xf numFmtId="254" fontId="3" fillId="0" borderId="0" applyFont="0" applyFill="0" applyBorder="0" applyAlignment="0" applyProtection="0"/>
    <xf numFmtId="254" fontId="3" fillId="0" borderId="0" applyFont="0" applyFill="0" applyBorder="0" applyAlignment="0" applyProtection="0"/>
    <xf numFmtId="254" fontId="3" fillId="0" borderId="0" applyFont="0" applyFill="0" applyBorder="0" applyAlignment="0" applyProtection="0"/>
    <xf numFmtId="251" fontId="3" fillId="0" borderId="0" applyFont="0" applyFill="0" applyBorder="0" applyAlignment="0" applyProtection="0"/>
    <xf numFmtId="251" fontId="3" fillId="0" borderId="0" applyFont="0" applyFill="0" applyBorder="0" applyAlignment="0" applyProtection="0"/>
    <xf numFmtId="251" fontId="3" fillId="0" borderId="0" applyFont="0" applyFill="0" applyBorder="0" applyAlignment="0" applyProtection="0"/>
    <xf numFmtId="251" fontId="3" fillId="0" borderId="0" applyFont="0" applyFill="0" applyBorder="0" applyAlignment="0" applyProtection="0"/>
    <xf numFmtId="255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6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257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5" fontId="3" fillId="0" borderId="0" applyFont="0" applyFill="0" applyBorder="0" applyAlignment="0" applyProtection="0"/>
    <xf numFmtId="255" fontId="3" fillId="0" borderId="0" applyFont="0" applyFill="0" applyBorder="0" applyAlignment="0" applyProtection="0"/>
    <xf numFmtId="255" fontId="3" fillId="0" borderId="0" applyFont="0" applyFill="0" applyBorder="0" applyAlignment="0" applyProtection="0"/>
    <xf numFmtId="255" fontId="3" fillId="0" borderId="0" applyFont="0" applyFill="0" applyBorder="0" applyAlignment="0" applyProtection="0"/>
    <xf numFmtId="0" fontId="137" fillId="0" borderId="7" applyBorder="0" applyProtection="0">
      <alignment horizontal="right"/>
    </xf>
    <xf numFmtId="259" fontId="50" fillId="0" borderId="17" applyFont="0" applyFill="0" applyBorder="0" applyAlignment="0">
      <alignment horizontal="centerContinuous"/>
    </xf>
    <xf numFmtId="260" fontId="138" fillId="0" borderId="17" applyFont="0" applyFill="0" applyBorder="0" applyAlignment="0">
      <alignment horizontal="centerContinuous"/>
    </xf>
    <xf numFmtId="261" fontId="39" fillId="0" borderId="0" applyFont="0" applyFill="0" applyBorder="0" applyAlignment="0" applyProtection="0"/>
    <xf numFmtId="0" fontId="3" fillId="0" borderId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180" fontId="29" fillId="0" borderId="11">
      <protection locked="0"/>
    </xf>
    <xf numFmtId="262" fontId="139" fillId="0" borderId="32">
      <alignment horizontal="center"/>
    </xf>
    <xf numFmtId="262" fontId="139" fillId="0" borderId="32">
      <alignment horizontal="center"/>
    </xf>
    <xf numFmtId="262" fontId="139" fillId="0" borderId="32">
      <alignment horizontal="center"/>
    </xf>
    <xf numFmtId="262" fontId="139" fillId="0" borderId="32">
      <alignment horizontal="center"/>
    </xf>
    <xf numFmtId="262" fontId="139" fillId="0" borderId="32">
      <alignment horizontal="center"/>
    </xf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0" fontId="140" fillId="11" borderId="12" applyNumberFormat="0" applyAlignment="0" applyProtection="0"/>
    <xf numFmtId="3" fontId="141" fillId="0" borderId="0">
      <alignment horizontal="center" vertical="center" textRotation="90" wrapText="1"/>
    </xf>
    <xf numFmtId="0" fontId="142" fillId="0" borderId="0"/>
    <xf numFmtId="263" fontId="29" fillId="0" borderId="1">
      <alignment vertical="top" wrapText="1"/>
    </xf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108" fillId="24" borderId="24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36" fillId="24" borderId="12" applyNumberFormat="0" applyAlignment="0" applyProtection="0"/>
    <xf numFmtId="0" fontId="14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64" fontId="144" fillId="0" borderId="1">
      <alignment vertical="top" wrapText="1"/>
    </xf>
    <xf numFmtId="4" fontId="145" fillId="0" borderId="1">
      <alignment horizontal="left" vertical="center"/>
    </xf>
    <xf numFmtId="4" fontId="145" fillId="0" borderId="1"/>
    <xf numFmtId="4" fontId="145" fillId="49" borderId="1"/>
    <xf numFmtId="4" fontId="145" fillId="50" borderId="1"/>
    <xf numFmtId="4" fontId="50" fillId="51" borderId="1"/>
    <xf numFmtId="4" fontId="146" fillId="3" borderId="1"/>
    <xf numFmtId="4" fontId="147" fillId="0" borderId="1">
      <alignment horizontal="center" wrapText="1"/>
    </xf>
    <xf numFmtId="264" fontId="145" fillId="0" borderId="1"/>
    <xf numFmtId="264" fontId="144" fillId="0" borderId="1">
      <alignment horizontal="center" vertical="center" wrapText="1"/>
    </xf>
    <xf numFmtId="4" fontId="148" fillId="0" borderId="1">
      <alignment horizontal="left" vertical="center" wrapText="1"/>
    </xf>
    <xf numFmtId="264" fontId="149" fillId="0" borderId="1"/>
    <xf numFmtId="264" fontId="150" fillId="0" borderId="1"/>
    <xf numFmtId="4" fontId="144" fillId="0" borderId="1"/>
    <xf numFmtId="14" fontId="151" fillId="0" borderId="33" applyBorder="0">
      <alignment horizontal="center" vertical="center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14" fontId="29" fillId="0" borderId="0">
      <alignment vertical="center"/>
    </xf>
    <xf numFmtId="0" fontId="85" fillId="0" borderId="0" applyNumberFormat="0" applyFill="0" applyBorder="0" applyAlignment="0" applyProtection="0"/>
    <xf numFmtId="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52" fillId="51" borderId="0" applyNumberFormat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3" fillId="0" borderId="34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154" fillId="0" borderId="35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36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155" fillId="0" borderId="0" applyBorder="0">
      <alignment horizontal="center" vertical="center" wrapText="1"/>
    </xf>
    <xf numFmtId="0" fontId="156" fillId="0" borderId="0">
      <alignment vertical="top"/>
    </xf>
    <xf numFmtId="0" fontId="1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158" fillId="0" borderId="37" applyBorder="0">
      <alignment horizontal="center" vertical="center" wrapText="1"/>
    </xf>
    <xf numFmtId="180" fontId="46" fillId="26" borderId="11"/>
    <xf numFmtId="4" fontId="159" fillId="5" borderId="1" applyBorder="0">
      <alignment horizontal="right"/>
    </xf>
    <xf numFmtId="49" fontId="152" fillId="0" borderId="0" applyBorder="0">
      <alignment vertical="center"/>
    </xf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0" fontId="160" fillId="0" borderId="38" applyNumberFormat="0" applyFill="0" applyAlignment="0" applyProtection="0"/>
    <xf numFmtId="184" fontId="161" fillId="0" borderId="1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0" fontId="85" fillId="0" borderId="10" applyNumberFormat="0" applyFill="0" applyAlignment="0" applyProtection="0"/>
    <xf numFmtId="3" fontId="145" fillId="49" borderId="1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40" fillId="25" borderId="13" applyNumberFormat="0" applyAlignment="0" applyProtection="0"/>
    <xf numFmtId="0" fontId="84" fillId="0" borderId="0">
      <alignment horizontal="center" vertical="top" wrapText="1"/>
    </xf>
    <xf numFmtId="0" fontId="84" fillId="0" borderId="0">
      <alignment horizontal="center" vertical="top" wrapText="1"/>
    </xf>
    <xf numFmtId="0" fontId="83" fillId="0" borderId="0">
      <alignment horizontal="center" vertical="center" wrapText="1"/>
    </xf>
    <xf numFmtId="0" fontId="83" fillId="0" borderId="0">
      <alignment horizontal="center" vertical="center" wrapText="1"/>
    </xf>
    <xf numFmtId="0" fontId="83" fillId="0" borderId="0">
      <alignment horizontal="center" vertical="center" wrapText="1"/>
    </xf>
    <xf numFmtId="0" fontId="84" fillId="0" borderId="0">
      <alignment horizontal="center" vertical="top"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0" fontId="85" fillId="4" borderId="0" applyFill="0">
      <alignment wrapText="1"/>
    </xf>
    <xf numFmtId="265" fontId="162" fillId="4" borderId="1">
      <alignment wrapText="1"/>
    </xf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164" fontId="164" fillId="0" borderId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0" fontId="102" fillId="30" borderId="0" applyNumberFormat="0" applyBorder="0" applyAlignment="0" applyProtection="0"/>
    <xf numFmtId="49" fontId="141" fillId="0" borderId="1">
      <alignment horizontal="right" vertical="top" wrapText="1"/>
    </xf>
    <xf numFmtId="169" fontId="165" fillId="0" borderId="0">
      <alignment horizontal="right" vertical="top" wrapText="1"/>
    </xf>
    <xf numFmtId="49" fontId="159" fillId="0" borderId="0" applyBorder="0">
      <alignment vertical="top"/>
    </xf>
    <xf numFmtId="0" fontId="23" fillId="0" borderId="0"/>
    <xf numFmtId="0" fontId="6" fillId="0" borderId="0"/>
    <xf numFmtId="0" fontId="6" fillId="0" borderId="0"/>
    <xf numFmtId="0" fontId="6" fillId="0" borderId="0"/>
    <xf numFmtId="0" fontId="72" fillId="0" borderId="0"/>
    <xf numFmtId="0" fontId="10" fillId="0" borderId="0"/>
    <xf numFmtId="0" fontId="16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3" fillId="0" borderId="0"/>
    <xf numFmtId="0" fontId="23" fillId="0" borderId="0"/>
    <xf numFmtId="0" fontId="3" fillId="0" borderId="0"/>
    <xf numFmtId="49" fontId="159" fillId="0" borderId="0" applyBorder="0">
      <alignment vertical="top"/>
    </xf>
    <xf numFmtId="0" fontId="3" fillId="0" borderId="0"/>
    <xf numFmtId="49" fontId="159" fillId="0" borderId="0" applyBorder="0">
      <alignment vertical="top"/>
    </xf>
    <xf numFmtId="49" fontId="159" fillId="0" borderId="0" applyBorder="0">
      <alignment vertical="top"/>
    </xf>
    <xf numFmtId="49" fontId="159" fillId="0" borderId="0" applyBorder="0">
      <alignment vertical="top"/>
    </xf>
    <xf numFmtId="49" fontId="159" fillId="0" borderId="0" applyBorder="0">
      <alignment vertical="top"/>
    </xf>
    <xf numFmtId="265" fontId="167" fillId="0" borderId="1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6" fillId="0" borderId="0" applyFont="0" applyFill="0" applyBorder="0" applyProtection="0">
      <alignment horizontal="center" vertical="center" wrapText="1"/>
    </xf>
    <xf numFmtId="0" fontId="6" fillId="0" borderId="0" applyFont="0" applyFill="0" applyBorder="0" applyProtection="0">
      <alignment horizontal="center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264" fontId="168" fillId="0" borderId="1">
      <alignment vertical="top"/>
    </xf>
    <xf numFmtId="169" fontId="169" fillId="5" borderId="25" applyNumberFormat="0" applyBorder="0" applyAlignment="0">
      <alignment vertical="center"/>
      <protection locked="0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6" fillId="52" borderId="39" applyNumberFormat="0" applyFont="0" applyAlignment="0" applyProtection="0"/>
    <xf numFmtId="0" fontId="23" fillId="52" borderId="39" applyNumberFormat="0" applyFont="0" applyAlignment="0" applyProtection="0"/>
    <xf numFmtId="0" fontId="23" fillId="52" borderId="39" applyNumberFormat="0" applyFont="0" applyAlignment="0" applyProtection="0"/>
    <xf numFmtId="0" fontId="23" fillId="52" borderId="39" applyNumberFormat="0" applyFont="0" applyAlignment="0" applyProtection="0"/>
    <xf numFmtId="0" fontId="23" fillId="52" borderId="39" applyNumberFormat="0" applyFont="0" applyAlignment="0" applyProtection="0"/>
    <xf numFmtId="0" fontId="23" fillId="52" borderId="39" applyNumberFormat="0" applyFont="0" applyAlignment="0" applyProtection="0"/>
    <xf numFmtId="0" fontId="23" fillId="52" borderId="39" applyNumberFormat="0" applyFont="0" applyAlignment="0" applyProtection="0"/>
    <xf numFmtId="0" fontId="6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6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0" fontId="3" fillId="52" borderId="39" applyNumberFormat="0" applyFont="0" applyAlignment="0" applyProtection="0"/>
    <xf numFmtId="49" fontId="50" fillId="0" borderId="8">
      <alignment horizontal="left" vertical="center"/>
    </xf>
    <xf numFmtId="9" fontId="10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84" fontId="170" fillId="0" borderId="1"/>
    <xf numFmtId="3" fontId="171" fillId="53" borderId="8">
      <alignment horizontal="justify" vertical="center"/>
    </xf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7" fillId="0" borderId="23" applyNumberFormat="0" applyFill="0" applyAlignment="0" applyProtection="0"/>
    <xf numFmtId="0" fontId="9" fillId="0" borderId="0"/>
    <xf numFmtId="38" fontId="10" fillId="0" borderId="0">
      <alignment vertical="top"/>
    </xf>
    <xf numFmtId="0" fontId="172" fillId="0" borderId="0"/>
    <xf numFmtId="0" fontId="172" fillId="0" borderId="0"/>
    <xf numFmtId="49" fontId="165" fillId="0" borderId="0"/>
    <xf numFmtId="49" fontId="173" fillId="0" borderId="0">
      <alignment vertical="top"/>
    </xf>
    <xf numFmtId="1" fontId="174" fillId="0" borderId="0"/>
    <xf numFmtId="1" fontId="174" fillId="0" borderId="0"/>
    <xf numFmtId="1" fontId="174" fillId="0" borderId="0"/>
    <xf numFmtId="1" fontId="174" fillId="0" borderId="0"/>
    <xf numFmtId="169" fontId="85" fillId="0" borderId="0" applyFill="0" applyBorder="0" applyAlignment="0" applyProtection="0"/>
    <xf numFmtId="169" fontId="85" fillId="0" borderId="0" applyFill="0" applyBorder="0" applyAlignment="0" applyProtection="0"/>
    <xf numFmtId="169" fontId="85" fillId="0" borderId="0" applyFill="0" applyBorder="0" applyAlignment="0" applyProtection="0"/>
    <xf numFmtId="169" fontId="85" fillId="0" borderId="0" applyFill="0" applyBorder="0" applyAlignment="0" applyProtection="0"/>
    <xf numFmtId="169" fontId="85" fillId="0" borderId="0" applyFill="0" applyBorder="0" applyAlignment="0" applyProtection="0"/>
    <xf numFmtId="169" fontId="85" fillId="0" borderId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49" fontId="85" fillId="0" borderId="0">
      <alignment horizontal="center"/>
    </xf>
    <xf numFmtId="0" fontId="175" fillId="54" borderId="40" applyNumberFormat="0" applyFont="0" applyAlignment="0" applyProtection="0">
      <alignment wrapText="1"/>
    </xf>
    <xf numFmtId="266" fontId="139" fillId="0" borderId="0"/>
    <xf numFmtId="266" fontId="139" fillId="0" borderId="0"/>
    <xf numFmtId="266" fontId="139" fillId="0" borderId="0"/>
    <xf numFmtId="266" fontId="139" fillId="0" borderId="0"/>
    <xf numFmtId="266" fontId="139" fillId="0" borderId="0"/>
    <xf numFmtId="213" fontId="105" fillId="0" borderId="0" applyFont="0" applyFill="0" applyBorder="0" applyAlignment="0" applyProtection="0"/>
    <xf numFmtId="208" fontId="105" fillId="0" borderId="0" applyFont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2" fontId="85" fillId="0" borderId="0" applyFill="0" applyBorder="0" applyAlignment="0" applyProtection="0"/>
    <xf numFmtId="167" fontId="16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67" fontId="6" fillId="0" borderId="0" applyFont="0" applyFill="0" applyBorder="0" applyAlignment="0" applyProtection="0"/>
    <xf numFmtId="4" fontId="159" fillId="4" borderId="0" applyBorder="0">
      <alignment horizontal="right"/>
    </xf>
    <xf numFmtId="4" fontId="159" fillId="4" borderId="0" applyBorder="0">
      <alignment horizontal="right"/>
    </xf>
    <xf numFmtId="4" fontId="159" fillId="4" borderId="0" applyBorder="0">
      <alignment horizontal="right"/>
    </xf>
    <xf numFmtId="4" fontId="159" fillId="55" borderId="41" applyBorder="0">
      <alignment horizontal="right"/>
    </xf>
    <xf numFmtId="4" fontId="159" fillId="4" borderId="1" applyFont="0" applyBorder="0">
      <alignment horizontal="right"/>
    </xf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0" fontId="73" fillId="8" borderId="0" applyNumberFormat="0" applyBorder="0" applyAlignment="0" applyProtection="0"/>
    <xf numFmtId="268" fontId="29" fillId="0" borderId="8">
      <alignment vertical="top" wrapText="1"/>
    </xf>
    <xf numFmtId="269" fontId="6" fillId="0" borderId="1" applyFont="0" applyFill="0" applyBorder="0" applyProtection="0">
      <alignment horizontal="center" vertical="center"/>
    </xf>
    <xf numFmtId="269" fontId="6" fillId="0" borderId="1" applyFont="0" applyFill="0" applyBorder="0" applyProtection="0">
      <alignment horizontal="center" vertical="center"/>
    </xf>
    <xf numFmtId="166" fontId="20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49" fontId="144" fillId="0" borderId="1">
      <alignment horizontal="center" vertical="center" wrapText="1"/>
    </xf>
    <xf numFmtId="0" fontId="29" fillId="0" borderId="1" applyBorder="0">
      <alignment horizontal="center" vertical="center" wrapText="1"/>
    </xf>
    <xf numFmtId="49" fontId="144" fillId="0" borderId="1">
      <alignment horizontal="center" vertical="center" wrapText="1"/>
    </xf>
    <xf numFmtId="49" fontId="175" fillId="0" borderId="1" applyNumberFormat="0" applyFill="0" applyAlignment="0" applyProtection="0"/>
    <xf numFmtId="265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1" fillId="0" borderId="0" applyNumberFormat="0" applyFill="0" applyBorder="0" applyAlignment="0" applyProtection="0">
      <alignment vertical="top"/>
      <protection locked="0"/>
    </xf>
  </cellStyleXfs>
  <cellXfs count="477">
    <xf numFmtId="0" fontId="0" fillId="0" borderId="0" xfId="0"/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167" fontId="0" fillId="0" borderId="0" xfId="0" applyNumberFormat="1"/>
    <xf numFmtId="168" fontId="0" fillId="0" borderId="0" xfId="0" applyNumberFormat="1"/>
    <xf numFmtId="165" fontId="5" fillId="0" borderId="1" xfId="2" applyNumberFormat="1" applyFont="1" applyBorder="1" applyAlignment="1">
      <alignment horizontal="center"/>
    </xf>
    <xf numFmtId="0" fontId="5" fillId="0" borderId="0" xfId="4" applyFont="1"/>
    <xf numFmtId="0" fontId="5" fillId="0" borderId="0" xfId="3" applyFont="1" applyAlignment="1">
      <alignment horizontal="left"/>
    </xf>
    <xf numFmtId="0" fontId="3" fillId="0" borderId="0" xfId="4" applyFont="1"/>
    <xf numFmtId="0" fontId="5" fillId="0" borderId="0" xfId="2" applyFont="1" applyAlignment="1"/>
    <xf numFmtId="0" fontId="7" fillId="0" borderId="0" xfId="2" applyFont="1" applyAlignment="1">
      <alignment horizontal="left" wrapText="1"/>
    </xf>
    <xf numFmtId="0" fontId="99" fillId="0" borderId="0" xfId="2" applyFont="1"/>
    <xf numFmtId="0" fontId="176" fillId="0" borderId="1" xfId="2" applyFont="1" applyBorder="1" applyAlignment="1">
      <alignment horizontal="center" vertical="center" wrapText="1"/>
    </xf>
    <xf numFmtId="0" fontId="176" fillId="0" borderId="1" xfId="2" applyFont="1" applyBorder="1" applyAlignment="1">
      <alignment wrapText="1"/>
    </xf>
    <xf numFmtId="165" fontId="5" fillId="0" borderId="1" xfId="2" applyNumberFormat="1" applyFont="1" applyFill="1" applyBorder="1" applyAlignment="1">
      <alignment horizontal="center"/>
    </xf>
    <xf numFmtId="0" fontId="99" fillId="0" borderId="0" xfId="1911" applyFont="1" applyAlignment="1">
      <alignment horizontal="right"/>
    </xf>
    <xf numFmtId="0" fontId="99" fillId="0" borderId="0" xfId="1911" applyFont="1" applyAlignment="1">
      <alignment horizontal="center"/>
    </xf>
    <xf numFmtId="0" fontId="3" fillId="0" borderId="0" xfId="4" applyFont="1" applyFill="1"/>
    <xf numFmtId="0" fontId="5" fillId="0" borderId="0" xfId="0" applyFont="1" applyAlignment="1">
      <alignment horizontal="right"/>
    </xf>
    <xf numFmtId="0" fontId="5" fillId="0" borderId="0" xfId="1911" applyFont="1" applyAlignment="1">
      <alignment horizontal="left" wrapText="1"/>
    </xf>
    <xf numFmtId="0" fontId="5" fillId="0" borderId="0" xfId="1911" applyFont="1" applyAlignment="1">
      <alignment horizontal="center"/>
    </xf>
    <xf numFmtId="0" fontId="5" fillId="0" borderId="0" xfId="1911" applyFont="1" applyAlignment="1">
      <alignment horizontal="right"/>
    </xf>
    <xf numFmtId="0" fontId="5" fillId="0" borderId="0" xfId="1911" applyFont="1" applyAlignment="1">
      <alignment horizontal="left"/>
    </xf>
    <xf numFmtId="0" fontId="177" fillId="0" borderId="0" xfId="0" applyFont="1"/>
    <xf numFmtId="0" fontId="5" fillId="0" borderId="0" xfId="3" applyFont="1"/>
    <xf numFmtId="0" fontId="5" fillId="0" borderId="0" xfId="0" applyFont="1"/>
    <xf numFmtId="0" fontId="7" fillId="0" borderId="0" xfId="2" applyFont="1"/>
    <xf numFmtId="0" fontId="7" fillId="0" borderId="0" xfId="2" applyFont="1" applyAlignment="1">
      <alignment wrapText="1"/>
    </xf>
    <xf numFmtId="0" fontId="7" fillId="0" borderId="0" xfId="0" applyFont="1" applyAlignment="1">
      <alignment horizontal="right"/>
    </xf>
    <xf numFmtId="184" fontId="7" fillId="0" borderId="0" xfId="3" applyNumberFormat="1" applyFont="1"/>
    <xf numFmtId="0" fontId="2" fillId="0" borderId="0" xfId="0" applyFont="1" applyAlignment="1">
      <alignment horizontal="left"/>
    </xf>
    <xf numFmtId="2" fontId="5" fillId="0" borderId="0" xfId="4" applyNumberFormat="1" applyFont="1"/>
    <xf numFmtId="0" fontId="4" fillId="0" borderId="0" xfId="4" applyFont="1" applyAlignment="1"/>
    <xf numFmtId="0" fontId="5" fillId="0" borderId="0" xfId="4" applyFont="1" applyBorder="1"/>
    <xf numFmtId="1" fontId="5" fillId="0" borderId="0" xfId="4" applyNumberFormat="1" applyFont="1" applyBorder="1" applyAlignment="1">
      <alignment horizontal="center"/>
    </xf>
    <xf numFmtId="1" fontId="5" fillId="0" borderId="0" xfId="4" applyNumberFormat="1" applyFont="1"/>
    <xf numFmtId="169" fontId="5" fillId="0" borderId="0" xfId="4" applyNumberFormat="1" applyFont="1"/>
    <xf numFmtId="0" fontId="5" fillId="0" borderId="0" xfId="4" applyFont="1" applyBorder="1" applyAlignment="1">
      <alignment horizontal="center"/>
    </xf>
    <xf numFmtId="0" fontId="7" fillId="0" borderId="0" xfId="4" applyFont="1"/>
    <xf numFmtId="1" fontId="3" fillId="0" borderId="0" xfId="4" applyNumberFormat="1" applyFont="1"/>
    <xf numFmtId="3" fontId="3" fillId="0" borderId="0" xfId="4" applyNumberFormat="1" applyFont="1"/>
    <xf numFmtId="3" fontId="3" fillId="0" borderId="0" xfId="4" applyNumberFormat="1" applyFont="1" applyFill="1"/>
    <xf numFmtId="4" fontId="3" fillId="0" borderId="0" xfId="4" applyNumberFormat="1" applyFont="1" applyFill="1"/>
    <xf numFmtId="269" fontId="3" fillId="0" borderId="0" xfId="4" applyNumberFormat="1" applyFont="1" applyFill="1"/>
    <xf numFmtId="3" fontId="179" fillId="0" borderId="0" xfId="4" applyNumberFormat="1" applyFont="1" applyFill="1"/>
    <xf numFmtId="0" fontId="7" fillId="0" borderId="0" xfId="3" applyFont="1"/>
    <xf numFmtId="169" fontId="7" fillId="0" borderId="0" xfId="3" applyNumberFormat="1" applyFont="1"/>
    <xf numFmtId="0" fontId="7" fillId="0" borderId="0" xfId="0" applyFont="1"/>
    <xf numFmtId="0" fontId="180" fillId="0" borderId="0" xfId="0" applyFont="1"/>
    <xf numFmtId="1" fontId="5" fillId="0" borderId="0" xfId="4" applyNumberFormat="1" applyFont="1" applyBorder="1" applyAlignment="1">
      <alignment horizontal="left"/>
    </xf>
    <xf numFmtId="184" fontId="7" fillId="0" borderId="0" xfId="2" applyNumberFormat="1" applyFont="1"/>
    <xf numFmtId="0" fontId="7" fillId="0" borderId="0" xfId="2" applyFont="1" applyBorder="1" applyAlignment="1">
      <alignment wrapText="1"/>
    </xf>
    <xf numFmtId="2" fontId="7" fillId="0" borderId="0" xfId="2" applyNumberFormat="1" applyFont="1" applyBorder="1" applyAlignment="1">
      <alignment wrapText="1"/>
    </xf>
    <xf numFmtId="0" fontId="7" fillId="0" borderId="0" xfId="2" applyFont="1" applyAlignment="1">
      <alignment horizontal="right"/>
    </xf>
    <xf numFmtId="1" fontId="7" fillId="0" borderId="0" xfId="2" applyNumberFormat="1" applyFont="1" applyAlignment="1">
      <alignment horizontal="right"/>
    </xf>
    <xf numFmtId="0" fontId="0" fillId="0" borderId="0" xfId="0" applyBorder="1" applyAlignment="1"/>
    <xf numFmtId="167" fontId="99" fillId="0" borderId="0" xfId="1911" applyNumberFormat="1" applyFont="1" applyAlignment="1">
      <alignment horizontal="center"/>
    </xf>
    <xf numFmtId="0" fontId="182" fillId="0" borderId="0" xfId="2" applyFont="1"/>
    <xf numFmtId="0" fontId="183" fillId="0" borderId="0" xfId="2215" applyFont="1" applyAlignment="1" applyProtection="1"/>
    <xf numFmtId="0" fontId="5" fillId="0" borderId="0" xfId="0" applyFont="1" applyBorder="1" applyAlignment="1">
      <alignment horizontal="right"/>
    </xf>
    <xf numFmtId="0" fontId="178" fillId="0" borderId="0" xfId="0" applyFont="1" applyAlignment="1">
      <alignment horizontal="center" wrapText="1"/>
    </xf>
    <xf numFmtId="0" fontId="93" fillId="0" borderId="1" xfId="2" applyFont="1" applyBorder="1" applyAlignment="1">
      <alignment wrapText="1"/>
    </xf>
    <xf numFmtId="0" fontId="93" fillId="0" borderId="1" xfId="2" applyFont="1" applyBorder="1"/>
    <xf numFmtId="165" fontId="99" fillId="0" borderId="0" xfId="2" applyNumberFormat="1" applyFont="1"/>
    <xf numFmtId="263" fontId="99" fillId="0" borderId="0" xfId="2" applyNumberFormat="1" applyFont="1"/>
    <xf numFmtId="184" fontId="99" fillId="0" borderId="0" xfId="2" applyNumberFormat="1" applyFont="1"/>
    <xf numFmtId="271" fontId="99" fillId="0" borderId="0" xfId="2" applyNumberFormat="1" applyFont="1"/>
    <xf numFmtId="272" fontId="99" fillId="0" borderId="0" xfId="2" applyNumberFormat="1" applyFont="1"/>
    <xf numFmtId="1" fontId="99" fillId="0" borderId="0" xfId="2" applyNumberFormat="1" applyFont="1"/>
    <xf numFmtId="0" fontId="99" fillId="0" borderId="0" xfId="2" applyFont="1" applyAlignment="1">
      <alignment horizontal="right"/>
    </xf>
    <xf numFmtId="0" fontId="182" fillId="0" borderId="0" xfId="2" applyFont="1" applyAlignment="1">
      <alignment wrapText="1"/>
    </xf>
    <xf numFmtId="273" fontId="0" fillId="0" borderId="0" xfId="0" applyNumberFormat="1"/>
    <xf numFmtId="271" fontId="0" fillId="0" borderId="0" xfId="0" applyNumberFormat="1"/>
    <xf numFmtId="274" fontId="0" fillId="0" borderId="0" xfId="0" applyNumberFormat="1"/>
    <xf numFmtId="0" fontId="99" fillId="0" borderId="0" xfId="1911" applyFont="1" applyAlignment="1">
      <alignment wrapText="1"/>
    </xf>
    <xf numFmtId="270" fontId="0" fillId="0" borderId="0" xfId="0" applyNumberFormat="1"/>
    <xf numFmtId="263" fontId="0" fillId="0" borderId="0" xfId="0" applyNumberFormat="1"/>
    <xf numFmtId="275" fontId="0" fillId="0" borderId="0" xfId="0" applyNumberFormat="1"/>
    <xf numFmtId="0" fontId="177" fillId="0" borderId="0" xfId="0" applyFont="1" applyBorder="1"/>
    <xf numFmtId="4" fontId="177" fillId="0" borderId="0" xfId="0" applyNumberFormat="1" applyFont="1" applyBorder="1" applyAlignment="1">
      <alignment horizontal="center"/>
    </xf>
    <xf numFmtId="269" fontId="0" fillId="0" borderId="0" xfId="0" applyNumberFormat="1"/>
    <xf numFmtId="276" fontId="0" fillId="0" borderId="0" xfId="0" applyNumberFormat="1"/>
    <xf numFmtId="0" fontId="184" fillId="0" borderId="0" xfId="0" applyFont="1" applyAlignment="1"/>
    <xf numFmtId="0" fontId="184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vertical="center"/>
    </xf>
    <xf numFmtId="0" fontId="4" fillId="0" borderId="0" xfId="4" applyFont="1" applyAlignment="1">
      <alignment horizontal="center"/>
    </xf>
    <xf numFmtId="0" fontId="185" fillId="0" borderId="0" xfId="4" applyFont="1"/>
    <xf numFmtId="1" fontId="185" fillId="0" borderId="0" xfId="4" applyNumberFormat="1" applyFont="1"/>
    <xf numFmtId="169" fontId="5" fillId="0" borderId="49" xfId="4" applyNumberFormat="1" applyFont="1" applyBorder="1"/>
    <xf numFmtId="0" fontId="5" fillId="0" borderId="50" xfId="4" applyFont="1" applyBorder="1"/>
    <xf numFmtId="0" fontId="5" fillId="0" borderId="51" xfId="4" applyFont="1" applyBorder="1"/>
    <xf numFmtId="169" fontId="5" fillId="0" borderId="20" xfId="4" applyNumberFormat="1" applyFont="1" applyBorder="1"/>
    <xf numFmtId="0" fontId="5" fillId="0" borderId="52" xfId="4" applyFont="1" applyBorder="1"/>
    <xf numFmtId="269" fontId="5" fillId="0" borderId="0" xfId="4" applyNumberFormat="1" applyFont="1" applyBorder="1"/>
    <xf numFmtId="269" fontId="5" fillId="0" borderId="52" xfId="4" applyNumberFormat="1" applyFont="1" applyBorder="1"/>
    <xf numFmtId="169" fontId="185" fillId="0" borderId="20" xfId="4" applyNumberFormat="1" applyFont="1" applyBorder="1"/>
    <xf numFmtId="0" fontId="185" fillId="0" borderId="0" xfId="4" applyFont="1" applyBorder="1"/>
    <xf numFmtId="269" fontId="185" fillId="0" borderId="0" xfId="4" applyNumberFormat="1" applyFont="1" applyBorder="1"/>
    <xf numFmtId="4" fontId="185" fillId="0" borderId="52" xfId="4" applyNumberFormat="1" applyFont="1" applyBorder="1"/>
    <xf numFmtId="0" fontId="5" fillId="0" borderId="20" xfId="4" applyFont="1" applyBorder="1"/>
    <xf numFmtId="0" fontId="5" fillId="0" borderId="53" xfId="4" applyFont="1" applyBorder="1"/>
    <xf numFmtId="0" fontId="5" fillId="0" borderId="22" xfId="4" applyFont="1" applyBorder="1"/>
    <xf numFmtId="0" fontId="5" fillId="0" borderId="54" xfId="4" applyFont="1" applyBorder="1"/>
    <xf numFmtId="2" fontId="5" fillId="0" borderId="0" xfId="4" applyNumberFormat="1" applyFont="1" applyBorder="1"/>
    <xf numFmtId="2" fontId="5" fillId="0" borderId="22" xfId="4" applyNumberFormat="1" applyFont="1" applyBorder="1"/>
    <xf numFmtId="3" fontId="186" fillId="0" borderId="0" xfId="4" applyNumberFormat="1" applyFont="1" applyFill="1"/>
    <xf numFmtId="0" fontId="7" fillId="0" borderId="0" xfId="4" applyFont="1" applyBorder="1" applyAlignment="1">
      <alignment horizontal="center"/>
    </xf>
    <xf numFmtId="3" fontId="7" fillId="0" borderId="0" xfId="4" applyNumberFormat="1" applyFont="1" applyBorder="1" applyAlignment="1">
      <alignment horizontal="right"/>
    </xf>
    <xf numFmtId="0" fontId="38" fillId="0" borderId="0" xfId="4" applyFont="1"/>
    <xf numFmtId="0" fontId="8" fillId="0" borderId="0" xfId="2" applyFont="1" applyAlignment="1">
      <alignment horizontal="left" wrapText="1"/>
    </xf>
    <xf numFmtId="169" fontId="3" fillId="0" borderId="0" xfId="4" applyNumberFormat="1" applyFont="1"/>
    <xf numFmtId="169" fontId="38" fillId="0" borderId="0" xfId="4" applyNumberFormat="1" applyFont="1"/>
    <xf numFmtId="1" fontId="38" fillId="0" borderId="0" xfId="4" applyNumberFormat="1" applyFont="1"/>
    <xf numFmtId="3" fontId="38" fillId="0" borderId="0" xfId="4" applyNumberFormat="1" applyFont="1" applyFill="1"/>
    <xf numFmtId="0" fontId="55" fillId="0" borderId="0" xfId="4" applyFont="1"/>
    <xf numFmtId="3" fontId="55" fillId="0" borderId="0" xfId="4" applyNumberFormat="1" applyFont="1" applyFill="1"/>
    <xf numFmtId="3" fontId="38" fillId="0" borderId="0" xfId="4" applyNumberFormat="1" applyFont="1"/>
    <xf numFmtId="4" fontId="55" fillId="0" borderId="0" xfId="4" applyNumberFormat="1" applyFont="1" applyFill="1"/>
    <xf numFmtId="3" fontId="187" fillId="0" borderId="0" xfId="4" applyNumberFormat="1" applyFont="1" applyFill="1"/>
    <xf numFmtId="3" fontId="7" fillId="0" borderId="0" xfId="4" applyNumberFormat="1" applyFont="1" applyFill="1"/>
    <xf numFmtId="0" fontId="3" fillId="0" borderId="0" xfId="4" applyFont="1" applyAlignment="1"/>
    <xf numFmtId="0" fontId="188" fillId="0" borderId="0" xfId="0" applyFont="1"/>
    <xf numFmtId="169" fontId="0" fillId="0" borderId="0" xfId="0" applyNumberFormat="1"/>
    <xf numFmtId="3" fontId="0" fillId="0" borderId="0" xfId="0" applyNumberFormat="1"/>
    <xf numFmtId="49" fontId="188" fillId="0" borderId="0" xfId="0" applyNumberFormat="1" applyFont="1" applyAlignment="1">
      <alignment horizontal="center" vertical="center"/>
    </xf>
    <xf numFmtId="49" fontId="188" fillId="0" borderId="0" xfId="0" applyNumberFormat="1" applyFont="1" applyAlignment="1">
      <alignment wrapText="1"/>
    </xf>
    <xf numFmtId="0" fontId="188" fillId="0" borderId="0" xfId="0" applyFont="1" applyBorder="1"/>
    <xf numFmtId="0" fontId="191" fillId="0" borderId="0" xfId="0" applyFont="1" applyAlignment="1">
      <alignment horizontal="right"/>
    </xf>
    <xf numFmtId="0" fontId="194" fillId="0" borderId="0" xfId="2" applyFont="1" applyAlignment="1">
      <alignment wrapText="1"/>
    </xf>
    <xf numFmtId="0" fontId="194" fillId="0" borderId="0" xfId="2" applyFont="1"/>
    <xf numFmtId="0" fontId="191" fillId="0" borderId="0" xfId="4" applyFont="1"/>
    <xf numFmtId="0" fontId="190" fillId="0" borderId="0" xfId="4" applyFont="1" applyAlignment="1"/>
    <xf numFmtId="0" fontId="190" fillId="0" borderId="0" xfId="4" applyFont="1"/>
    <xf numFmtId="0" fontId="191" fillId="0" borderId="0" xfId="4" applyFont="1" applyAlignment="1">
      <alignment horizontal="center"/>
    </xf>
    <xf numFmtId="1" fontId="191" fillId="0" borderId="0" xfId="4" applyNumberFormat="1" applyFont="1" applyAlignment="1">
      <alignment horizontal="center"/>
    </xf>
    <xf numFmtId="0" fontId="191" fillId="0" borderId="0" xfId="4" applyFont="1" applyBorder="1"/>
    <xf numFmtId="1" fontId="191" fillId="0" borderId="0" xfId="4" applyNumberFormat="1" applyFont="1" applyBorder="1" applyAlignment="1">
      <alignment horizontal="center"/>
    </xf>
    <xf numFmtId="0" fontId="191" fillId="0" borderId="0" xfId="4" applyFont="1" applyBorder="1" applyAlignment="1">
      <alignment horizontal="center"/>
    </xf>
    <xf numFmtId="0" fontId="194" fillId="0" borderId="0" xfId="4" applyFont="1"/>
    <xf numFmtId="0" fontId="194" fillId="0" borderId="0" xfId="0" applyFont="1" applyAlignment="1">
      <alignment horizontal="right"/>
    </xf>
    <xf numFmtId="0" fontId="194" fillId="0" borderId="0" xfId="4" applyFont="1" applyAlignment="1"/>
    <xf numFmtId="0" fontId="194" fillId="0" borderId="8" xfId="4" applyFont="1" applyBorder="1" applyAlignment="1">
      <alignment horizontal="center"/>
    </xf>
    <xf numFmtId="0" fontId="194" fillId="0" borderId="25" xfId="4" applyFont="1" applyBorder="1"/>
    <xf numFmtId="3" fontId="194" fillId="0" borderId="8" xfId="4" applyNumberFormat="1" applyFont="1" applyBorder="1" applyAlignment="1">
      <alignment horizontal="right"/>
    </xf>
    <xf numFmtId="3" fontId="194" fillId="0" borderId="28" xfId="4" applyNumberFormat="1" applyFont="1" applyBorder="1" applyAlignment="1">
      <alignment horizontal="right"/>
    </xf>
    <xf numFmtId="4" fontId="194" fillId="0" borderId="8" xfId="4" applyNumberFormat="1" applyFont="1" applyBorder="1" applyAlignment="1">
      <alignment horizontal="right"/>
    </xf>
    <xf numFmtId="0" fontId="194" fillId="0" borderId="0" xfId="2" applyFont="1" applyBorder="1" applyAlignment="1">
      <alignment wrapText="1"/>
    </xf>
    <xf numFmtId="2" fontId="194" fillId="0" borderId="0" xfId="2" applyNumberFormat="1" applyFont="1" applyBorder="1" applyAlignment="1">
      <alignment wrapText="1"/>
    </xf>
    <xf numFmtId="1" fontId="194" fillId="0" borderId="0" xfId="2" applyNumberFormat="1" applyFont="1" applyAlignment="1">
      <alignment horizontal="right"/>
    </xf>
    <xf numFmtId="0" fontId="193" fillId="0" borderId="0" xfId="2" applyFont="1" applyAlignment="1"/>
    <xf numFmtId="0" fontId="192" fillId="0" borderId="0" xfId="2" applyFont="1"/>
    <xf numFmtId="0" fontId="193" fillId="0" borderId="0" xfId="2" applyFont="1" applyBorder="1" applyAlignment="1">
      <alignment horizontal="center"/>
    </xf>
    <xf numFmtId="0" fontId="195" fillId="0" borderId="0" xfId="2" applyFont="1" applyBorder="1" applyAlignment="1">
      <alignment horizontal="center" vertical="top"/>
    </xf>
    <xf numFmtId="0" fontId="193" fillId="0" borderId="7" xfId="2" applyFont="1" applyBorder="1" applyAlignment="1">
      <alignment horizontal="center"/>
    </xf>
    <xf numFmtId="0" fontId="195" fillId="0" borderId="7" xfId="2" applyFont="1" applyBorder="1" applyAlignment="1">
      <alignment horizontal="center" vertical="top"/>
    </xf>
    <xf numFmtId="0" fontId="7" fillId="0" borderId="1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5" fillId="0" borderId="0" xfId="1911" applyFont="1" applyAlignment="1">
      <alignment horizontal="right"/>
    </xf>
    <xf numFmtId="3" fontId="7" fillId="0" borderId="33" xfId="2" applyNumberFormat="1" applyFont="1" applyFill="1" applyBorder="1" applyAlignment="1">
      <alignment wrapText="1"/>
    </xf>
    <xf numFmtId="0" fontId="7" fillId="0" borderId="47" xfId="2" applyFont="1" applyBorder="1" applyAlignment="1">
      <alignment wrapText="1"/>
    </xf>
    <xf numFmtId="0" fontId="7" fillId="0" borderId="33" xfId="2" applyFont="1" applyFill="1" applyBorder="1" applyAlignment="1">
      <alignment wrapText="1"/>
    </xf>
    <xf numFmtId="1" fontId="7" fillId="0" borderId="33" xfId="2" applyNumberFormat="1" applyFont="1" applyFill="1" applyBorder="1" applyAlignment="1">
      <alignment wrapText="1"/>
    </xf>
    <xf numFmtId="1" fontId="7" fillId="0" borderId="0" xfId="2" applyNumberFormat="1" applyFont="1" applyBorder="1" applyAlignment="1">
      <alignment wrapText="1"/>
    </xf>
    <xf numFmtId="1" fontId="7" fillId="0" borderId="0" xfId="2" applyNumberFormat="1" applyFont="1"/>
    <xf numFmtId="1" fontId="7" fillId="0" borderId="0" xfId="4" applyNumberFormat="1" applyFont="1" applyBorder="1" applyAlignment="1">
      <alignment horizontal="right"/>
    </xf>
    <xf numFmtId="2" fontId="7" fillId="0" borderId="33" xfId="2" applyNumberFormat="1" applyFont="1" applyFill="1" applyBorder="1" applyAlignment="1">
      <alignment wrapText="1"/>
    </xf>
    <xf numFmtId="2" fontId="7" fillId="0" borderId="44" xfId="2" applyNumberFormat="1" applyFont="1" applyFill="1" applyBorder="1" applyAlignment="1">
      <alignment wrapText="1"/>
    </xf>
    <xf numFmtId="0" fontId="7" fillId="0" borderId="33" xfId="2" applyFont="1" applyBorder="1" applyAlignment="1">
      <alignment wrapText="1"/>
    </xf>
    <xf numFmtId="3" fontId="7" fillId="0" borderId="33" xfId="2" applyNumberFormat="1" applyFont="1" applyBorder="1" applyAlignment="1">
      <alignment wrapText="1"/>
    </xf>
    <xf numFmtId="0" fontId="7" fillId="0" borderId="43" xfId="2" applyFont="1" applyBorder="1" applyAlignment="1">
      <alignment horizontal="center" wrapText="1"/>
    </xf>
    <xf numFmtId="2" fontId="8" fillId="0" borderId="48" xfId="2" applyNumberFormat="1" applyFont="1" applyBorder="1" applyAlignment="1">
      <alignment wrapText="1"/>
    </xf>
    <xf numFmtId="0" fontId="8" fillId="0" borderId="0" xfId="2" applyFont="1" applyAlignment="1"/>
    <xf numFmtId="0" fontId="7" fillId="0" borderId="48" xfId="2" applyFont="1" applyBorder="1" applyAlignment="1">
      <alignment wrapText="1"/>
    </xf>
    <xf numFmtId="0" fontId="7" fillId="0" borderId="48" xfId="2" applyFont="1" applyBorder="1" applyAlignment="1">
      <alignment horizontal="center" wrapText="1"/>
    </xf>
    <xf numFmtId="1" fontId="5" fillId="0" borderId="0" xfId="4" applyNumberFormat="1" applyFont="1" applyAlignment="1">
      <alignment horizontal="center"/>
    </xf>
    <xf numFmtId="169" fontId="5" fillId="0" borderId="0" xfId="4" applyNumberFormat="1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5" xfId="4" applyFont="1" applyBorder="1" applyAlignment="1">
      <alignment horizontal="center"/>
    </xf>
    <xf numFmtId="0" fontId="5" fillId="0" borderId="6" xfId="4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" fontId="5" fillId="0" borderId="8" xfId="4" applyNumberFormat="1" applyFont="1" applyBorder="1" applyAlignment="1">
      <alignment horizontal="center"/>
    </xf>
    <xf numFmtId="1" fontId="5" fillId="0" borderId="5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center"/>
    </xf>
    <xf numFmtId="3" fontId="5" fillId="0" borderId="8" xfId="4" applyNumberFormat="1" applyFont="1" applyBorder="1" applyAlignment="1">
      <alignment horizontal="center"/>
    </xf>
    <xf numFmtId="169" fontId="5" fillId="0" borderId="8" xfId="4" applyNumberFormat="1" applyFont="1" applyBorder="1" applyAlignment="1">
      <alignment horizontal="center"/>
    </xf>
    <xf numFmtId="0" fontId="5" fillId="0" borderId="8" xfId="4" applyFont="1" applyBorder="1"/>
    <xf numFmtId="1" fontId="5" fillId="0" borderId="8" xfId="4" applyNumberFormat="1" applyFont="1" applyBorder="1"/>
    <xf numFmtId="3" fontId="5" fillId="0" borderId="8" xfId="4" applyNumberFormat="1" applyFont="1" applyBorder="1"/>
    <xf numFmtId="3" fontId="7" fillId="0" borderId="8" xfId="1942" applyNumberFormat="1" applyFont="1" applyBorder="1" applyAlignment="1">
      <alignment horizontal="center"/>
    </xf>
    <xf numFmtId="1" fontId="5" fillId="0" borderId="0" xfId="4" applyNumberFormat="1" applyFont="1" applyBorder="1"/>
    <xf numFmtId="3" fontId="5" fillId="2" borderId="0" xfId="4" applyNumberFormat="1" applyFont="1" applyFill="1" applyBorder="1" applyAlignment="1">
      <alignment horizontal="center"/>
    </xf>
    <xf numFmtId="0" fontId="7" fillId="0" borderId="5" xfId="4" applyFont="1" applyBorder="1" applyAlignment="1">
      <alignment horizontal="center"/>
    </xf>
    <xf numFmtId="0" fontId="7" fillId="0" borderId="45" xfId="4" applyFont="1" applyBorder="1" applyAlignment="1">
      <alignment horizontal="center"/>
    </xf>
    <xf numFmtId="0" fontId="7" fillId="0" borderId="46" xfId="4" applyFont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7" fillId="0" borderId="28" xfId="4" applyFont="1" applyBorder="1" applyAlignment="1">
      <alignment horizontal="center"/>
    </xf>
    <xf numFmtId="0" fontId="7" fillId="0" borderId="25" xfId="4" applyFont="1" applyBorder="1" applyAlignment="1">
      <alignment horizontal="center"/>
    </xf>
    <xf numFmtId="0" fontId="7" fillId="0" borderId="6" xfId="4" applyFont="1" applyBorder="1" applyAlignment="1">
      <alignment horizontal="center"/>
    </xf>
    <xf numFmtId="0" fontId="7" fillId="0" borderId="17" xfId="4" applyFont="1" applyBorder="1" applyAlignment="1">
      <alignment horizontal="center"/>
    </xf>
    <xf numFmtId="0" fontId="3" fillId="0" borderId="6" xfId="4" applyFont="1" applyBorder="1" applyAlignment="1">
      <alignment horizontal="center"/>
    </xf>
    <xf numFmtId="0" fontId="7" fillId="0" borderId="42" xfId="4" applyFont="1" applyBorder="1" applyAlignment="1">
      <alignment horizontal="center"/>
    </xf>
    <xf numFmtId="0" fontId="7" fillId="0" borderId="25" xfId="4" applyFont="1" applyBorder="1"/>
    <xf numFmtId="0" fontId="7" fillId="0" borderId="8" xfId="4" applyFont="1" applyBorder="1"/>
    <xf numFmtId="3" fontId="7" fillId="0" borderId="8" xfId="4" applyNumberFormat="1" applyFont="1" applyBorder="1" applyAlignment="1">
      <alignment horizontal="right"/>
    </xf>
    <xf numFmtId="3" fontId="7" fillId="0" borderId="28" xfId="4" applyNumberFormat="1" applyFont="1" applyBorder="1" applyAlignment="1">
      <alignment horizontal="right"/>
    </xf>
    <xf numFmtId="0" fontId="7" fillId="0" borderId="1" xfId="4" applyFont="1" applyBorder="1"/>
    <xf numFmtId="0" fontId="7" fillId="0" borderId="3" xfId="4" applyFont="1" applyBorder="1"/>
    <xf numFmtId="0" fontId="7" fillId="0" borderId="1" xfId="4" applyFont="1" applyBorder="1" applyAlignment="1">
      <alignment horizontal="center"/>
    </xf>
    <xf numFmtId="3" fontId="7" fillId="0" borderId="1" xfId="4" applyNumberFormat="1" applyFont="1" applyBorder="1" applyAlignment="1">
      <alignment horizontal="right"/>
    </xf>
    <xf numFmtId="3" fontId="7" fillId="0" borderId="2" xfId="4" applyNumberFormat="1" applyFont="1" applyBorder="1" applyAlignment="1">
      <alignment horizontal="right"/>
    </xf>
    <xf numFmtId="4" fontId="7" fillId="0" borderId="8" xfId="4" applyNumberFormat="1" applyFont="1" applyBorder="1" applyAlignment="1">
      <alignment horizontal="right"/>
    </xf>
    <xf numFmtId="265" fontId="7" fillId="0" borderId="8" xfId="4" applyNumberFormat="1" applyFont="1" applyBorder="1" applyAlignment="1">
      <alignment horizontal="right"/>
    </xf>
    <xf numFmtId="0" fontId="196" fillId="0" borderId="0" xfId="4" applyFont="1"/>
    <xf numFmtId="3" fontId="196" fillId="0" borderId="0" xfId="4" applyNumberFormat="1" applyFont="1" applyFill="1"/>
    <xf numFmtId="169" fontId="7" fillId="0" borderId="8" xfId="4" applyNumberFormat="1" applyFont="1" applyBorder="1" applyAlignment="1">
      <alignment horizontal="center"/>
    </xf>
    <xf numFmtId="0" fontId="7" fillId="0" borderId="28" xfId="4" applyFont="1" applyBorder="1"/>
    <xf numFmtId="1" fontId="7" fillId="0" borderId="1" xfId="4" applyNumberFormat="1" applyFont="1" applyBorder="1" applyAlignment="1">
      <alignment horizontal="center"/>
    </xf>
    <xf numFmtId="0" fontId="7" fillId="0" borderId="4" xfId="4" applyFont="1" applyBorder="1"/>
    <xf numFmtId="1" fontId="7" fillId="0" borderId="5" xfId="4" applyNumberFormat="1" applyFont="1" applyBorder="1" applyAlignment="1">
      <alignment horizontal="center"/>
    </xf>
    <xf numFmtId="0" fontId="7" fillId="0" borderId="46" xfId="4" applyFont="1" applyBorder="1"/>
    <xf numFmtId="0" fontId="7" fillId="0" borderId="5" xfId="4" applyFont="1" applyBorder="1"/>
    <xf numFmtId="3" fontId="7" fillId="0" borderId="5" xfId="4" applyNumberFormat="1" applyFont="1" applyBorder="1" applyAlignment="1">
      <alignment horizontal="right"/>
    </xf>
    <xf numFmtId="1" fontId="7" fillId="0" borderId="8" xfId="4" applyNumberFormat="1" applyFont="1" applyBorder="1" applyAlignment="1">
      <alignment horizontal="center"/>
    </xf>
    <xf numFmtId="169" fontId="7" fillId="0" borderId="6" xfId="4" applyNumberFormat="1" applyFont="1" applyBorder="1" applyAlignment="1">
      <alignment horizontal="center"/>
    </xf>
    <xf numFmtId="0" fontId="7" fillId="0" borderId="42" xfId="4" applyFont="1" applyBorder="1"/>
    <xf numFmtId="3" fontId="7" fillId="0" borderId="6" xfId="4" applyNumberFormat="1" applyFont="1" applyBorder="1" applyAlignment="1">
      <alignment horizontal="right"/>
    </xf>
    <xf numFmtId="0" fontId="5" fillId="0" borderId="1" xfId="4" applyFont="1" applyBorder="1" applyAlignment="1">
      <alignment horizontal="center"/>
    </xf>
    <xf numFmtId="0" fontId="5" fillId="0" borderId="3" xfId="4" applyFont="1" applyBorder="1"/>
    <xf numFmtId="1" fontId="5" fillId="0" borderId="3" xfId="4" applyNumberFormat="1" applyFont="1" applyBorder="1" applyAlignment="1">
      <alignment horizontal="center"/>
    </xf>
    <xf numFmtId="1" fontId="5" fillId="0" borderId="1" xfId="4" applyNumberFormat="1" applyFont="1" applyBorder="1" applyAlignment="1">
      <alignment horizontal="center"/>
    </xf>
    <xf numFmtId="3" fontId="5" fillId="0" borderId="3" xfId="4" applyNumberFormat="1" applyFont="1" applyBorder="1" applyAlignment="1">
      <alignment horizontal="center"/>
    </xf>
    <xf numFmtId="3" fontId="5" fillId="0" borderId="1" xfId="4" applyNumberFormat="1" applyFont="1" applyBorder="1" applyAlignment="1">
      <alignment horizontal="center"/>
    </xf>
    <xf numFmtId="1" fontId="5" fillId="0" borderId="4" xfId="4" applyNumberFormat="1" applyFont="1" applyBorder="1" applyAlignment="1">
      <alignment horizontal="center"/>
    </xf>
    <xf numFmtId="0" fontId="182" fillId="0" borderId="0" xfId="0" applyFont="1" applyAlignment="1">
      <alignment horizontal="right"/>
    </xf>
    <xf numFmtId="0" fontId="99" fillId="0" borderId="0" xfId="0" applyFont="1" applyAlignment="1">
      <alignment horizontal="left"/>
    </xf>
    <xf numFmtId="0" fontId="13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270" fontId="5" fillId="0" borderId="1" xfId="1" applyNumberFormat="1" applyFont="1" applyBorder="1" applyAlignment="1">
      <alignment horizontal="center" vertical="center"/>
    </xf>
    <xf numFmtId="2" fontId="0" fillId="0" borderId="0" xfId="0" applyNumberFormat="1"/>
    <xf numFmtId="49" fontId="197" fillId="0" borderId="0" xfId="0" applyNumberFormat="1" applyFont="1" applyAlignment="1">
      <alignment horizontal="center" vertical="center"/>
    </xf>
    <xf numFmtId="49" fontId="197" fillId="0" borderId="0" xfId="0" applyNumberFormat="1" applyFont="1" applyAlignment="1">
      <alignment wrapText="1"/>
    </xf>
    <xf numFmtId="0" fontId="19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vertical="center" wrapText="1"/>
    </xf>
    <xf numFmtId="167" fontId="197" fillId="0" borderId="0" xfId="0" applyNumberFormat="1" applyFont="1"/>
    <xf numFmtId="277" fontId="0" fillId="0" borderId="0" xfId="0" applyNumberFormat="1"/>
    <xf numFmtId="49" fontId="5" fillId="0" borderId="1" xfId="0" applyNumberFormat="1" applyFont="1" applyBorder="1" applyAlignment="1">
      <alignment wrapText="1"/>
    </xf>
    <xf numFmtId="0" fontId="197" fillId="0" borderId="0" xfId="0" applyFont="1" applyAlignment="1">
      <alignment horizontal="center"/>
    </xf>
    <xf numFmtId="0" fontId="5" fillId="0" borderId="1" xfId="0" applyFont="1" applyBorder="1"/>
    <xf numFmtId="0" fontId="197" fillId="0" borderId="0" xfId="0" applyFont="1" applyBorder="1"/>
    <xf numFmtId="0" fontId="5" fillId="0" borderId="1" xfId="0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97" fillId="0" borderId="0" xfId="0" applyFont="1" applyAlignment="1"/>
    <xf numFmtId="0" fontId="99" fillId="0" borderId="0" xfId="0" applyFont="1" applyAlignment="1"/>
    <xf numFmtId="4" fontId="5" fillId="0" borderId="1" xfId="0" applyNumberFormat="1" applyFont="1" applyBorder="1" applyAlignment="1">
      <alignment horizontal="center"/>
    </xf>
    <xf numFmtId="270" fontId="197" fillId="0" borderId="0" xfId="0" applyNumberFormat="1" applyFont="1"/>
    <xf numFmtId="277" fontId="188" fillId="0" borderId="0" xfId="0" applyNumberFormat="1" applyFont="1"/>
    <xf numFmtId="269" fontId="189" fillId="0" borderId="0" xfId="0" applyNumberFormat="1" applyFont="1"/>
    <xf numFmtId="49" fontId="5" fillId="0" borderId="1" xfId="0" applyNumberFormat="1" applyFont="1" applyBorder="1" applyAlignment="1">
      <alignment vertical="center" wrapText="1"/>
    </xf>
    <xf numFmtId="269" fontId="189" fillId="0" borderId="0" xfId="0" applyNumberFormat="1" applyFont="1" applyAlignment="1">
      <alignment vertical="center"/>
    </xf>
    <xf numFmtId="0" fontId="198" fillId="0" borderId="0" xfId="0" applyFont="1" applyAlignment="1">
      <alignment horizontal="left"/>
    </xf>
    <xf numFmtId="0" fontId="198" fillId="0" borderId="0" xfId="0" applyFont="1" applyBorder="1" applyAlignment="1">
      <alignment horizontal="center"/>
    </xf>
    <xf numFmtId="0" fontId="99" fillId="0" borderId="0" xfId="1911" applyFont="1" applyAlignment="1">
      <alignment horizontal="left"/>
    </xf>
    <xf numFmtId="0" fontId="99" fillId="0" borderId="0" xfId="1911" applyFont="1" applyAlignment="1">
      <alignment horizontal="left" wrapText="1"/>
    </xf>
    <xf numFmtId="167" fontId="5" fillId="0" borderId="1" xfId="1" applyNumberFormat="1" applyFont="1" applyBorder="1" applyAlignment="1">
      <alignment horizontal="center" vertical="center"/>
    </xf>
    <xf numFmtId="0" fontId="99" fillId="0" borderId="0" xfId="0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99" fillId="0" borderId="0" xfId="0" applyNumberFormat="1" applyFont="1" applyBorder="1" applyAlignment="1">
      <alignment horizontal="left"/>
    </xf>
    <xf numFmtId="0" fontId="93" fillId="0" borderId="0" xfId="0" applyNumberFormat="1" applyFont="1" applyBorder="1" applyAlignment="1">
      <alignment horizontal="left"/>
    </xf>
    <xf numFmtId="0" fontId="176" fillId="0" borderId="0" xfId="0" applyNumberFormat="1" applyFont="1" applyBorder="1" applyAlignment="1">
      <alignment horizontal="center"/>
    </xf>
    <xf numFmtId="0" fontId="99" fillId="0" borderId="3" xfId="0" applyNumberFormat="1" applyFont="1" applyBorder="1" applyAlignment="1">
      <alignment horizontal="center"/>
    </xf>
    <xf numFmtId="0" fontId="93" fillId="0" borderId="0" xfId="0" applyNumberFormat="1" applyFont="1" applyBorder="1" applyAlignment="1">
      <alignment horizontal="center"/>
    </xf>
    <xf numFmtId="0" fontId="199" fillId="0" borderId="0" xfId="0" applyNumberFormat="1" applyFont="1" applyBorder="1" applyAlignment="1">
      <alignment horizontal="center" vertical="center" wrapText="1"/>
    </xf>
    <xf numFmtId="0" fontId="99" fillId="0" borderId="7" xfId="0" applyNumberFormat="1" applyFont="1" applyBorder="1" applyAlignment="1">
      <alignment horizontal="center"/>
    </xf>
    <xf numFmtId="0" fontId="7" fillId="0" borderId="15" xfId="0" applyNumberFormat="1" applyFont="1" applyBorder="1" applyAlignment="1">
      <alignment horizontal="center" vertical="top"/>
    </xf>
    <xf numFmtId="0" fontId="99" fillId="0" borderId="0" xfId="0" applyNumberFormat="1" applyFont="1" applyBorder="1" applyAlignment="1">
      <alignment horizontal="center"/>
    </xf>
    <xf numFmtId="49" fontId="99" fillId="0" borderId="7" xfId="0" applyNumberFormat="1" applyFont="1" applyBorder="1" applyAlignment="1">
      <alignment horizontal="left"/>
    </xf>
    <xf numFmtId="49" fontId="99" fillId="0" borderId="7" xfId="0" applyNumberFormat="1" applyFont="1" applyBorder="1" applyAlignment="1">
      <alignment horizontal="center" vertical="center"/>
    </xf>
    <xf numFmtId="49" fontId="99" fillId="0" borderId="3" xfId="0" applyNumberFormat="1" applyFont="1" applyBorder="1" applyAlignment="1">
      <alignment horizontal="center" vertical="center"/>
    </xf>
    <xf numFmtId="0" fontId="99" fillId="0" borderId="3" xfId="0" applyNumberFormat="1" applyFont="1" applyBorder="1" applyAlignment="1">
      <alignment horizontal="left"/>
    </xf>
    <xf numFmtId="49" fontId="28" fillId="0" borderId="3" xfId="1629" applyNumberFormat="1" applyBorder="1" applyAlignment="1" applyProtection="1">
      <alignment horizontal="left"/>
    </xf>
    <xf numFmtId="49" fontId="99" fillId="0" borderId="3" xfId="0" applyNumberFormat="1" applyFont="1" applyBorder="1" applyAlignment="1">
      <alignment horizontal="left"/>
    </xf>
    <xf numFmtId="49" fontId="95" fillId="0" borderId="2" xfId="0" applyNumberFormat="1" applyFont="1" applyFill="1" applyBorder="1" applyAlignment="1">
      <alignment horizontal="center" vertical="center"/>
    </xf>
    <xf numFmtId="49" fontId="95" fillId="0" borderId="3" xfId="0" applyNumberFormat="1" applyFont="1" applyFill="1" applyBorder="1" applyAlignment="1">
      <alignment horizontal="center" vertical="center"/>
    </xf>
    <xf numFmtId="49" fontId="95" fillId="0" borderId="4" xfId="0" applyNumberFormat="1" applyFont="1" applyFill="1" applyBorder="1" applyAlignment="1">
      <alignment horizontal="center" vertical="center"/>
    </xf>
    <xf numFmtId="0" fontId="95" fillId="0" borderId="2" xfId="0" applyFont="1" applyBorder="1" applyAlignment="1">
      <alignment horizontal="center" vertical="center"/>
    </xf>
    <xf numFmtId="0" fontId="95" fillId="0" borderId="3" xfId="0" applyFont="1" applyBorder="1" applyAlignment="1">
      <alignment horizontal="center" vertical="center"/>
    </xf>
    <xf numFmtId="0" fontId="95" fillId="0" borderId="4" xfId="0" applyFont="1" applyBorder="1" applyAlignment="1">
      <alignment horizontal="center" vertical="center"/>
    </xf>
    <xf numFmtId="49" fontId="99" fillId="0" borderId="17" xfId="0" applyNumberFormat="1" applyFont="1" applyBorder="1" applyAlignment="1">
      <alignment horizontal="center" vertical="center"/>
    </xf>
    <xf numFmtId="49" fontId="99" fillId="0" borderId="42" xfId="0" applyNumberFormat="1" applyFont="1" applyBorder="1" applyAlignment="1">
      <alignment horizontal="center" vertical="center"/>
    </xf>
    <xf numFmtId="0" fontId="99" fillId="0" borderId="2" xfId="0" applyFont="1" applyBorder="1" applyAlignment="1">
      <alignment horizontal="left" wrapText="1"/>
    </xf>
    <xf numFmtId="0" fontId="99" fillId="0" borderId="3" xfId="0" applyFont="1" applyBorder="1" applyAlignment="1">
      <alignment horizontal="left" wrapText="1"/>
    </xf>
    <xf numFmtId="0" fontId="99" fillId="0" borderId="4" xfId="0" applyFont="1" applyBorder="1" applyAlignment="1">
      <alignment horizontal="left" wrapText="1"/>
    </xf>
    <xf numFmtId="0" fontId="95" fillId="0" borderId="17" xfId="0" applyFont="1" applyBorder="1" applyAlignment="1">
      <alignment horizontal="center" vertical="center"/>
    </xf>
    <xf numFmtId="0" fontId="95" fillId="0" borderId="7" xfId="0" applyFont="1" applyBorder="1" applyAlignment="1">
      <alignment horizontal="center" vertical="center"/>
    </xf>
    <xf numFmtId="0" fontId="95" fillId="0" borderId="42" xfId="0" applyFont="1" applyBorder="1" applyAlignment="1">
      <alignment horizontal="center" vertical="center"/>
    </xf>
    <xf numFmtId="0" fontId="199" fillId="57" borderId="45" xfId="0" applyFont="1" applyFill="1" applyBorder="1" applyAlignment="1">
      <alignment horizontal="left" vertical="center"/>
    </xf>
    <xf numFmtId="0" fontId="199" fillId="57" borderId="15" xfId="0" applyFont="1" applyFill="1" applyBorder="1" applyAlignment="1">
      <alignment horizontal="left" vertical="center"/>
    </xf>
    <xf numFmtId="0" fontId="199" fillId="57" borderId="46" xfId="0" applyFont="1" applyFill="1" applyBorder="1" applyAlignment="1">
      <alignment horizontal="left" vertical="center"/>
    </xf>
    <xf numFmtId="0" fontId="199" fillId="57" borderId="45" xfId="0" applyFont="1" applyFill="1" applyBorder="1" applyAlignment="1">
      <alignment horizontal="center" vertical="center"/>
    </xf>
    <xf numFmtId="0" fontId="199" fillId="57" borderId="15" xfId="0" applyFont="1" applyFill="1" applyBorder="1" applyAlignment="1">
      <alignment horizontal="center" vertical="center"/>
    </xf>
    <xf numFmtId="0" fontId="199" fillId="57" borderId="46" xfId="0" applyFont="1" applyFill="1" applyBorder="1" applyAlignment="1">
      <alignment horizontal="center" vertical="center"/>
    </xf>
    <xf numFmtId="0" fontId="199" fillId="57" borderId="17" xfId="0" applyFont="1" applyFill="1" applyBorder="1" applyAlignment="1">
      <alignment horizontal="center" vertical="center"/>
    </xf>
    <xf numFmtId="0" fontId="199" fillId="57" borderId="7" xfId="0" applyFont="1" applyFill="1" applyBorder="1" applyAlignment="1">
      <alignment horizontal="center" vertical="center"/>
    </xf>
    <xf numFmtId="0" fontId="199" fillId="57" borderId="42" xfId="0" applyFont="1" applyFill="1" applyBorder="1" applyAlignment="1">
      <alignment horizontal="center" vertical="center"/>
    </xf>
    <xf numFmtId="49" fontId="199" fillId="57" borderId="45" xfId="0" applyNumberFormat="1" applyFont="1" applyFill="1" applyBorder="1" applyAlignment="1">
      <alignment horizontal="center" vertical="center"/>
    </xf>
    <xf numFmtId="49" fontId="199" fillId="57" borderId="15" xfId="0" applyNumberFormat="1" applyFont="1" applyFill="1" applyBorder="1" applyAlignment="1">
      <alignment horizontal="center" vertical="center"/>
    </xf>
    <xf numFmtId="49" fontId="199" fillId="57" borderId="46" xfId="0" applyNumberFormat="1" applyFont="1" applyFill="1" applyBorder="1" applyAlignment="1">
      <alignment horizontal="center" vertical="center"/>
    </xf>
    <xf numFmtId="49" fontId="199" fillId="57" borderId="28" xfId="0" applyNumberFormat="1" applyFont="1" applyFill="1" applyBorder="1" applyAlignment="1">
      <alignment horizontal="center" vertical="center"/>
    </xf>
    <xf numFmtId="49" fontId="199" fillId="57" borderId="0" xfId="0" applyNumberFormat="1" applyFont="1" applyFill="1" applyBorder="1" applyAlignment="1">
      <alignment horizontal="center" vertical="center"/>
    </xf>
    <xf numFmtId="49" fontId="199" fillId="57" borderId="25" xfId="0" applyNumberFormat="1" applyFont="1" applyFill="1" applyBorder="1" applyAlignment="1">
      <alignment horizontal="center" vertical="center"/>
    </xf>
    <xf numFmtId="49" fontId="199" fillId="57" borderId="17" xfId="0" applyNumberFormat="1" applyFont="1" applyFill="1" applyBorder="1" applyAlignment="1">
      <alignment horizontal="center" vertical="center"/>
    </xf>
    <xf numFmtId="49" fontId="199" fillId="57" borderId="7" xfId="0" applyNumberFormat="1" applyFont="1" applyFill="1" applyBorder="1" applyAlignment="1">
      <alignment horizontal="center" vertical="center"/>
    </xf>
    <xf numFmtId="49" fontId="199" fillId="57" borderId="42" xfId="0" applyNumberFormat="1" applyFont="1" applyFill="1" applyBorder="1" applyAlignment="1">
      <alignment horizontal="center" vertical="center"/>
    </xf>
    <xf numFmtId="49" fontId="99" fillId="0" borderId="2" xfId="0" applyNumberFormat="1" applyFont="1" applyBorder="1" applyAlignment="1">
      <alignment horizontal="center" vertical="center"/>
    </xf>
    <xf numFmtId="49" fontId="99" fillId="0" borderId="4" xfId="0" applyNumberFormat="1" applyFont="1" applyBorder="1" applyAlignment="1">
      <alignment horizontal="center" vertical="center"/>
    </xf>
    <xf numFmtId="49" fontId="95" fillId="0" borderId="17" xfId="0" applyNumberFormat="1" applyFont="1" applyBorder="1" applyAlignment="1">
      <alignment horizontal="center" vertical="center"/>
    </xf>
    <xf numFmtId="49" fontId="95" fillId="0" borderId="7" xfId="0" applyNumberFormat="1" applyFont="1" applyBorder="1" applyAlignment="1">
      <alignment horizontal="center" vertical="center"/>
    </xf>
    <xf numFmtId="49" fontId="95" fillId="0" borderId="42" xfId="0" applyNumberFormat="1" applyFont="1" applyBorder="1" applyAlignment="1">
      <alignment horizontal="center" vertical="center"/>
    </xf>
    <xf numFmtId="0" fontId="95" fillId="0" borderId="17" xfId="0" applyFont="1" applyFill="1" applyBorder="1" applyAlignment="1">
      <alignment horizontal="center" vertical="center"/>
    </xf>
    <xf numFmtId="0" fontId="95" fillId="0" borderId="7" xfId="0" applyFont="1" applyFill="1" applyBorder="1" applyAlignment="1">
      <alignment horizontal="center" vertical="center"/>
    </xf>
    <xf numFmtId="0" fontId="95" fillId="0" borderId="42" xfId="0" applyFont="1" applyFill="1" applyBorder="1" applyAlignment="1">
      <alignment horizontal="center" vertical="center"/>
    </xf>
    <xf numFmtId="265" fontId="95" fillId="0" borderId="7" xfId="0" applyNumberFormat="1" applyFont="1" applyBorder="1" applyAlignment="1">
      <alignment horizontal="center" vertical="center"/>
    </xf>
    <xf numFmtId="265" fontId="95" fillId="0" borderId="42" xfId="0" applyNumberFormat="1" applyFont="1" applyBorder="1" applyAlignment="1">
      <alignment horizontal="center" vertical="center"/>
    </xf>
    <xf numFmtId="0" fontId="199" fillId="57" borderId="17" xfId="0" applyFont="1" applyFill="1" applyBorder="1" applyAlignment="1">
      <alignment horizontal="left" vertical="center"/>
    </xf>
    <xf numFmtId="0" fontId="199" fillId="57" borderId="7" xfId="0" applyFont="1" applyFill="1" applyBorder="1" applyAlignment="1">
      <alignment horizontal="left" vertical="center"/>
    </xf>
    <xf numFmtId="0" fontId="199" fillId="57" borderId="42" xfId="0" applyFont="1" applyFill="1" applyBorder="1" applyAlignment="1">
      <alignment horizontal="left" vertical="center"/>
    </xf>
    <xf numFmtId="0" fontId="199" fillId="57" borderId="28" xfId="0" applyFont="1" applyFill="1" applyBorder="1" applyAlignment="1">
      <alignment horizontal="center" vertical="center"/>
    </xf>
    <xf numFmtId="0" fontId="199" fillId="57" borderId="0" xfId="0" applyFont="1" applyFill="1" applyBorder="1" applyAlignment="1">
      <alignment horizontal="center" vertical="center"/>
    </xf>
    <xf numFmtId="0" fontId="199" fillId="57" borderId="25" xfId="0" applyFont="1" applyFill="1" applyBorder="1" applyAlignment="1">
      <alignment horizontal="center" vertical="center"/>
    </xf>
    <xf numFmtId="0" fontId="199" fillId="57" borderId="28" xfId="0" applyFont="1" applyFill="1" applyBorder="1" applyAlignment="1">
      <alignment horizontal="left" vertical="center"/>
    </xf>
    <xf numFmtId="0" fontId="199" fillId="57" borderId="0" xfId="0" applyFont="1" applyFill="1" applyBorder="1" applyAlignment="1">
      <alignment horizontal="left" vertical="center"/>
    </xf>
    <xf numFmtId="0" fontId="199" fillId="57" borderId="25" xfId="0" applyFont="1" applyFill="1" applyBorder="1" applyAlignment="1">
      <alignment horizontal="left" vertical="center"/>
    </xf>
    <xf numFmtId="49" fontId="199" fillId="57" borderId="17" xfId="0" applyNumberFormat="1" applyFont="1" applyFill="1" applyBorder="1" applyAlignment="1">
      <alignment horizontal="center"/>
    </xf>
    <xf numFmtId="49" fontId="199" fillId="57" borderId="7" xfId="0" applyNumberFormat="1" applyFont="1" applyFill="1" applyBorder="1" applyAlignment="1">
      <alignment horizontal="center"/>
    </xf>
    <xf numFmtId="49" fontId="199" fillId="57" borderId="42" xfId="0" applyNumberFormat="1" applyFont="1" applyFill="1" applyBorder="1" applyAlignment="1">
      <alignment horizontal="center"/>
    </xf>
    <xf numFmtId="0" fontId="199" fillId="57" borderId="17" xfId="0" applyFont="1" applyFill="1" applyBorder="1" applyAlignment="1">
      <alignment horizontal="left"/>
    </xf>
    <xf numFmtId="0" fontId="199" fillId="57" borderId="7" xfId="0" applyFont="1" applyFill="1" applyBorder="1" applyAlignment="1">
      <alignment horizontal="left"/>
    </xf>
    <xf numFmtId="0" fontId="199" fillId="57" borderId="42" xfId="0" applyFont="1" applyFill="1" applyBorder="1" applyAlignment="1">
      <alignment horizontal="left"/>
    </xf>
    <xf numFmtId="0" fontId="199" fillId="57" borderId="17" xfId="0" applyFont="1" applyFill="1" applyBorder="1" applyAlignment="1">
      <alignment horizontal="center"/>
    </xf>
    <xf numFmtId="0" fontId="199" fillId="57" borderId="7" xfId="0" applyFont="1" applyFill="1" applyBorder="1" applyAlignment="1">
      <alignment horizontal="center"/>
    </xf>
    <xf numFmtId="0" fontId="199" fillId="57" borderId="42" xfId="0" applyFont="1" applyFill="1" applyBorder="1" applyAlignment="1">
      <alignment horizontal="center"/>
    </xf>
    <xf numFmtId="0" fontId="199" fillId="57" borderId="2" xfId="0" applyFont="1" applyFill="1" applyBorder="1" applyAlignment="1">
      <alignment horizontal="center"/>
    </xf>
    <xf numFmtId="0" fontId="199" fillId="57" borderId="3" xfId="0" applyFont="1" applyFill="1" applyBorder="1" applyAlignment="1">
      <alignment horizontal="center"/>
    </xf>
    <xf numFmtId="0" fontId="199" fillId="57" borderId="4" xfId="0" applyFont="1" applyFill="1" applyBorder="1" applyAlignment="1">
      <alignment horizontal="center"/>
    </xf>
    <xf numFmtId="49" fontId="199" fillId="57" borderId="2" xfId="0" applyNumberFormat="1" applyFont="1" applyFill="1" applyBorder="1" applyAlignment="1">
      <alignment horizontal="center"/>
    </xf>
    <xf numFmtId="49" fontId="199" fillId="57" borderId="3" xfId="0" applyNumberFormat="1" applyFont="1" applyFill="1" applyBorder="1" applyAlignment="1">
      <alignment horizontal="center"/>
    </xf>
    <xf numFmtId="49" fontId="199" fillId="57" borderId="4" xfId="0" applyNumberFormat="1" applyFont="1" applyFill="1" applyBorder="1" applyAlignment="1">
      <alignment horizontal="center"/>
    </xf>
    <xf numFmtId="0" fontId="199" fillId="57" borderId="2" xfId="0" applyFont="1" applyFill="1" applyBorder="1" applyAlignment="1">
      <alignment horizontal="left"/>
    </xf>
    <xf numFmtId="0" fontId="199" fillId="57" borderId="3" xfId="0" applyFont="1" applyFill="1" applyBorder="1" applyAlignment="1">
      <alignment horizontal="left"/>
    </xf>
    <xf numFmtId="0" fontId="199" fillId="57" borderId="4" xfId="0" applyFont="1" applyFill="1" applyBorder="1" applyAlignment="1">
      <alignment horizontal="left"/>
    </xf>
    <xf numFmtId="0" fontId="135" fillId="0" borderId="0" xfId="0" applyFont="1" applyAlignment="1">
      <alignment horizontal="center"/>
    </xf>
    <xf numFmtId="0" fontId="135" fillId="0" borderId="7" xfId="0" applyFont="1" applyBorder="1" applyAlignment="1">
      <alignment horizontal="center"/>
    </xf>
    <xf numFmtId="0" fontId="198" fillId="0" borderId="15" xfId="0" applyFont="1" applyBorder="1" applyAlignment="1">
      <alignment horizontal="center"/>
    </xf>
    <xf numFmtId="0" fontId="99" fillId="0" borderId="45" xfId="0" applyFont="1" applyBorder="1" applyAlignment="1">
      <alignment horizontal="center" vertical="center"/>
    </xf>
    <xf numFmtId="0" fontId="99" fillId="0" borderId="15" xfId="0" applyFont="1" applyBorder="1" applyAlignment="1">
      <alignment horizontal="center" vertical="center"/>
    </xf>
    <xf numFmtId="0" fontId="99" fillId="0" borderId="46" xfId="0" applyFont="1" applyBorder="1" applyAlignment="1">
      <alignment horizontal="center" vertical="center"/>
    </xf>
    <xf numFmtId="0" fontId="99" fillId="0" borderId="28" xfId="0" applyFont="1" applyBorder="1" applyAlignment="1">
      <alignment horizontal="center" vertical="center"/>
    </xf>
    <xf numFmtId="0" fontId="99" fillId="0" borderId="0" xfId="0" applyFont="1" applyBorder="1" applyAlignment="1">
      <alignment horizontal="center" vertical="center"/>
    </xf>
    <xf numFmtId="0" fontId="99" fillId="0" borderId="25" xfId="0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0" fontId="99" fillId="0" borderId="7" xfId="0" applyFont="1" applyBorder="1" applyAlignment="1">
      <alignment horizontal="center" vertical="center"/>
    </xf>
    <xf numFmtId="0" fontId="99" fillId="0" borderId="42" xfId="0" applyFont="1" applyBorder="1" applyAlignment="1">
      <alignment horizontal="center" vertical="center"/>
    </xf>
    <xf numFmtId="0" fontId="99" fillId="0" borderId="45" xfId="0" applyFont="1" applyBorder="1" applyAlignment="1">
      <alignment horizontal="center" vertical="center" wrapText="1"/>
    </xf>
    <xf numFmtId="0" fontId="99" fillId="0" borderId="15" xfId="0" applyFont="1" applyBorder="1" applyAlignment="1">
      <alignment horizontal="center" vertical="center" wrapText="1"/>
    </xf>
    <xf numFmtId="0" fontId="99" fillId="0" borderId="46" xfId="0" applyFont="1" applyBorder="1" applyAlignment="1">
      <alignment horizontal="center" vertical="center" wrapText="1"/>
    </xf>
    <xf numFmtId="0" fontId="99" fillId="0" borderId="28" xfId="0" applyFont="1" applyBorder="1" applyAlignment="1">
      <alignment horizontal="center" vertical="center" wrapText="1"/>
    </xf>
    <xf numFmtId="0" fontId="99" fillId="0" borderId="0" xfId="0" applyFont="1" applyBorder="1" applyAlignment="1">
      <alignment horizontal="center" vertical="center" wrapText="1"/>
    </xf>
    <xf numFmtId="0" fontId="99" fillId="0" borderId="25" xfId="0" applyFont="1" applyBorder="1" applyAlignment="1">
      <alignment horizontal="center" vertical="center" wrapText="1"/>
    </xf>
    <xf numFmtId="0" fontId="99" fillId="0" borderId="17" xfId="0" applyFont="1" applyBorder="1" applyAlignment="1">
      <alignment horizontal="center" vertical="center" wrapText="1"/>
    </xf>
    <xf numFmtId="0" fontId="99" fillId="0" borderId="7" xfId="0" applyFont="1" applyBorder="1" applyAlignment="1">
      <alignment horizontal="center" vertical="center" wrapText="1"/>
    </xf>
    <xf numFmtId="0" fontId="99" fillId="0" borderId="42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99" fillId="0" borderId="45" xfId="0" applyFont="1" applyBorder="1" applyAlignment="1">
      <alignment horizontal="right"/>
    </xf>
    <xf numFmtId="0" fontId="99" fillId="0" borderId="15" xfId="0" applyFont="1" applyBorder="1" applyAlignment="1">
      <alignment horizontal="right"/>
    </xf>
    <xf numFmtId="0" fontId="99" fillId="0" borderId="46" xfId="0" applyFont="1" applyBorder="1" applyAlignment="1">
      <alignment horizontal="right"/>
    </xf>
    <xf numFmtId="0" fontId="99" fillId="0" borderId="2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99" fillId="0" borderId="25" xfId="0" applyFont="1" applyBorder="1" applyAlignment="1">
      <alignment horizontal="right"/>
    </xf>
    <xf numFmtId="0" fontId="99" fillId="0" borderId="17" xfId="0" applyFont="1" applyBorder="1" applyAlignment="1">
      <alignment horizontal="right"/>
    </xf>
    <xf numFmtId="0" fontId="99" fillId="0" borderId="7" xfId="0" applyFont="1" applyBorder="1" applyAlignment="1">
      <alignment horizontal="right"/>
    </xf>
    <xf numFmtId="0" fontId="99" fillId="0" borderId="42" xfId="0" applyFont="1" applyBorder="1" applyAlignment="1">
      <alignment horizontal="right"/>
    </xf>
    <xf numFmtId="0" fontId="99" fillId="0" borderId="28" xfId="0" applyFont="1" applyBorder="1" applyAlignment="1">
      <alignment horizontal="center"/>
    </xf>
    <xf numFmtId="0" fontId="99" fillId="0" borderId="0" xfId="0" applyFont="1" applyBorder="1" applyAlignment="1">
      <alignment horizontal="center"/>
    </xf>
    <xf numFmtId="0" fontId="99" fillId="0" borderId="25" xfId="0" applyFont="1" applyBorder="1" applyAlignment="1">
      <alignment horizontal="center"/>
    </xf>
    <xf numFmtId="0" fontId="99" fillId="0" borderId="28" xfId="0" applyFont="1" applyBorder="1" applyAlignment="1">
      <alignment horizontal="left"/>
    </xf>
    <xf numFmtId="0" fontId="99" fillId="0" borderId="0" xfId="0" applyFont="1" applyBorder="1" applyAlignment="1">
      <alignment horizontal="left"/>
    </xf>
    <xf numFmtId="0" fontId="99" fillId="0" borderId="25" xfId="0" applyFont="1" applyBorder="1" applyAlignment="1">
      <alignment horizontal="left"/>
    </xf>
    <xf numFmtId="0" fontId="99" fillId="0" borderId="17" xfId="0" applyFont="1" applyBorder="1" applyAlignment="1">
      <alignment horizontal="center"/>
    </xf>
    <xf numFmtId="0" fontId="99" fillId="0" borderId="7" xfId="0" applyFont="1" applyBorder="1" applyAlignment="1">
      <alignment horizontal="center"/>
    </xf>
    <xf numFmtId="0" fontId="99" fillId="0" borderId="42" xfId="0" applyFont="1" applyBorder="1" applyAlignment="1">
      <alignment horizontal="center"/>
    </xf>
    <xf numFmtId="0" fontId="99" fillId="0" borderId="17" xfId="0" applyFont="1" applyBorder="1" applyAlignment="1">
      <alignment horizontal="left"/>
    </xf>
    <xf numFmtId="0" fontId="99" fillId="0" borderId="7" xfId="0" applyFont="1" applyBorder="1" applyAlignment="1">
      <alignment horizontal="left"/>
    </xf>
    <xf numFmtId="0" fontId="99" fillId="0" borderId="42" xfId="0" applyFont="1" applyBorder="1" applyAlignment="1">
      <alignment horizontal="left"/>
    </xf>
    <xf numFmtId="0" fontId="99" fillId="0" borderId="45" xfId="0" applyFont="1" applyBorder="1" applyAlignment="1">
      <alignment horizontal="center"/>
    </xf>
    <xf numFmtId="0" fontId="99" fillId="0" borderId="15" xfId="0" applyFont="1" applyBorder="1" applyAlignment="1">
      <alignment horizontal="center"/>
    </xf>
    <xf numFmtId="0" fontId="99" fillId="0" borderId="46" xfId="0" applyFont="1" applyBorder="1" applyAlignment="1">
      <alignment horizontal="center"/>
    </xf>
    <xf numFmtId="0" fontId="99" fillId="0" borderId="45" xfId="0" applyFont="1" applyBorder="1" applyAlignment="1">
      <alignment horizontal="left"/>
    </xf>
    <xf numFmtId="0" fontId="99" fillId="0" borderId="15" xfId="0" applyFont="1" applyBorder="1" applyAlignment="1">
      <alignment horizontal="left"/>
    </xf>
    <xf numFmtId="0" fontId="99" fillId="0" borderId="46" xfId="0" applyFont="1" applyBorder="1" applyAlignment="1">
      <alignment horizontal="left"/>
    </xf>
    <xf numFmtId="0" fontId="99" fillId="0" borderId="2" xfId="0" applyFont="1" applyBorder="1" applyAlignment="1">
      <alignment horizontal="right"/>
    </xf>
    <xf numFmtId="0" fontId="99" fillId="0" borderId="3" xfId="0" applyFont="1" applyBorder="1" applyAlignment="1">
      <alignment horizontal="right"/>
    </xf>
    <xf numFmtId="0" fontId="99" fillId="0" borderId="4" xfId="0" applyFont="1" applyBorder="1" applyAlignment="1">
      <alignment horizontal="right"/>
    </xf>
    <xf numFmtId="0" fontId="99" fillId="0" borderId="2" xfId="0" applyFont="1" applyBorder="1" applyAlignment="1">
      <alignment horizontal="center"/>
    </xf>
    <xf numFmtId="0" fontId="99" fillId="0" borderId="3" xfId="0" applyFont="1" applyBorder="1" applyAlignment="1">
      <alignment horizontal="center"/>
    </xf>
    <xf numFmtId="0" fontId="99" fillId="0" borderId="4" xfId="0" applyFont="1" applyBorder="1" applyAlignment="1">
      <alignment horizontal="center"/>
    </xf>
    <xf numFmtId="0" fontId="99" fillId="0" borderId="2" xfId="0" applyFont="1" applyBorder="1" applyAlignment="1">
      <alignment horizontal="left"/>
    </xf>
    <xf numFmtId="0" fontId="99" fillId="0" borderId="3" xfId="0" applyFont="1" applyBorder="1" applyAlignment="1">
      <alignment horizontal="left"/>
    </xf>
    <xf numFmtId="0" fontId="99" fillId="0" borderId="4" xfId="0" applyFont="1" applyBorder="1" applyAlignment="1">
      <alignment horizontal="left"/>
    </xf>
    <xf numFmtId="0" fontId="99" fillId="0" borderId="2" xfId="0" applyFont="1" applyBorder="1" applyAlignment="1">
      <alignment horizontal="center" vertical="center"/>
    </xf>
    <xf numFmtId="0" fontId="99" fillId="0" borderId="3" xfId="0" applyFont="1" applyBorder="1" applyAlignment="1">
      <alignment horizontal="center" vertical="center"/>
    </xf>
    <xf numFmtId="0" fontId="99" fillId="0" borderId="4" xfId="0" applyFont="1" applyBorder="1" applyAlignment="1">
      <alignment horizontal="center" vertical="center"/>
    </xf>
    <xf numFmtId="0" fontId="99" fillId="0" borderId="0" xfId="0" applyFont="1" applyAlignment="1">
      <alignment horizontal="center"/>
    </xf>
    <xf numFmtId="0" fontId="4" fillId="0" borderId="0" xfId="4" applyFont="1" applyAlignment="1">
      <alignment horizontal="center"/>
    </xf>
    <xf numFmtId="0" fontId="5" fillId="0" borderId="5" xfId="4" applyFont="1" applyBorder="1" applyAlignment="1">
      <alignment horizontal="center" wrapText="1"/>
    </xf>
    <xf numFmtId="0" fontId="5" fillId="0" borderId="6" xfId="4" applyFont="1" applyBorder="1" applyAlignment="1">
      <alignment horizontal="center" wrapText="1"/>
    </xf>
    <xf numFmtId="0" fontId="5" fillId="0" borderId="5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4" fillId="0" borderId="0" xfId="2" applyFont="1" applyAlignment="1">
      <alignment horizont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135" fillId="0" borderId="0" xfId="2" applyFont="1" applyBorder="1" applyAlignment="1">
      <alignment horizontal="center"/>
    </xf>
    <xf numFmtId="0" fontId="176" fillId="0" borderId="5" xfId="2" applyFont="1" applyBorder="1" applyAlignment="1">
      <alignment horizontal="center" vertical="center" wrapText="1"/>
    </xf>
    <xf numFmtId="0" fontId="176" fillId="0" borderId="6" xfId="2" applyFont="1" applyBorder="1" applyAlignment="1">
      <alignment horizontal="center" vertical="center" wrapText="1"/>
    </xf>
    <xf numFmtId="1" fontId="93" fillId="0" borderId="2" xfId="2" applyNumberFormat="1" applyFont="1" applyBorder="1" applyAlignment="1">
      <alignment horizontal="center" vertical="center"/>
    </xf>
    <xf numFmtId="1" fontId="93" fillId="0" borderId="3" xfId="2" applyNumberFormat="1" applyFont="1" applyBorder="1" applyAlignment="1">
      <alignment horizontal="center" vertical="center"/>
    </xf>
    <xf numFmtId="1" fontId="93" fillId="0" borderId="4" xfId="2" applyNumberFormat="1" applyFont="1" applyBorder="1" applyAlignment="1">
      <alignment horizontal="center" vertical="center"/>
    </xf>
    <xf numFmtId="0" fontId="176" fillId="56" borderId="2" xfId="2" applyFont="1" applyFill="1" applyBorder="1" applyAlignment="1">
      <alignment horizontal="center" vertical="center" wrapText="1"/>
    </xf>
    <xf numFmtId="0" fontId="176" fillId="56" borderId="3" xfId="2" applyFont="1" applyFill="1" applyBorder="1" applyAlignment="1">
      <alignment horizontal="center" vertical="center" wrapText="1"/>
    </xf>
    <xf numFmtId="0" fontId="176" fillId="56" borderId="4" xfId="2" applyFont="1" applyFill="1" applyBorder="1" applyAlignment="1">
      <alignment horizontal="center" vertical="center" wrapText="1"/>
    </xf>
    <xf numFmtId="0" fontId="176" fillId="0" borderId="1" xfId="2" applyFont="1" applyBorder="1" applyAlignment="1">
      <alignment horizontal="center"/>
    </xf>
    <xf numFmtId="1" fontId="93" fillId="0" borderId="2" xfId="2" applyNumberFormat="1" applyFont="1" applyBorder="1" applyAlignment="1">
      <alignment horizontal="center"/>
    </xf>
    <xf numFmtId="0" fontId="93" fillId="0" borderId="3" xfId="2" applyFont="1" applyBorder="1" applyAlignment="1">
      <alignment horizontal="center"/>
    </xf>
    <xf numFmtId="0" fontId="93" fillId="0" borderId="4" xfId="2" applyFont="1" applyBorder="1" applyAlignment="1">
      <alignment horizontal="center"/>
    </xf>
    <xf numFmtId="1" fontId="93" fillId="0" borderId="3" xfId="2" applyNumberFormat="1" applyFont="1" applyBorder="1" applyAlignment="1">
      <alignment horizontal="center"/>
    </xf>
    <xf numFmtId="1" fontId="93" fillId="0" borderId="4" xfId="2" applyNumberFormat="1" applyFont="1" applyBorder="1" applyAlignment="1">
      <alignment horizontal="center"/>
    </xf>
  </cellXfs>
  <cellStyles count="2216">
    <cellStyle name=" 1" xfId="5"/>
    <cellStyle name="_x000a_bidires=100_x000d_" xfId="6"/>
    <cellStyle name="_x000a_bidires=100_x000d_ 2" xfId="7"/>
    <cellStyle name="_x000a_bidires=100_x000d_ 2 2" xfId="8"/>
    <cellStyle name="_x000a_bidires=100_x000d_ 2_прил_1_ Формат БП 2012" xfId="9"/>
    <cellStyle name="_x000a_bidires=100_x000d__СТАНЦИИ_2011_БП" xfId="10"/>
    <cellStyle name="%" xfId="11"/>
    <cellStyle name="%_Inputs" xfId="12"/>
    <cellStyle name="%_Inputs (const)" xfId="13"/>
    <cellStyle name="%_Inputs Co" xfId="14"/>
    <cellStyle name="?_x0001_" xfId="15"/>
    <cellStyle name="?_x0001_ 2" xfId="16"/>
    <cellStyle name="?_x0001_ 2 2" xfId="17"/>
    <cellStyle name="?_x0001_ 2_прил_1_ Формат БП 2012" xfId="18"/>
    <cellStyle name="?_x0001__6.1-топл_расход" xfId="19"/>
    <cellStyle name="?…?ж?Ш?и [0.00]" xfId="20"/>
    <cellStyle name="?W??_‘O’с?р??" xfId="21"/>
    <cellStyle name="]_x000d__x000a_Zoomed=1_x000d__x000a_Row=0_x000d__x000a_Column=0_x000d__x000a_Height=0_x000d__x000a_Width=0_x000d__x000a_FontName=FoxFont_x000d__x000a_FontStyle=0_x000d__x000a_FontSize=9_x000d__x000a_PrtFontName=FoxPrin" xfId="22"/>
    <cellStyle name="]_x000d__x000a_Zoomed=1_x000d__x000a_Row=0_x000d__x000a_Column=0_x000d__x000a_Height=0_x000d__x000a_Width=0_x000d__x000a_FontName=FoxFont_x000d__x000a_FontStyle=0_x000d__x000a_FontSize=9_x000d__x000a_PrtFontName=FoxPrin 2" xfId="23"/>
    <cellStyle name="]_x000d__x000a_Zoomed=1_x000d__x000a_Row=0_x000d__x000a_Column=0_x000d__x000a_Height=0_x000d__x000a_Width=0_x000d__x000a_FontName=FoxFont_x000d__x000a_FontStyle=0_x000d__x000a_FontSize=9_x000d__x000a_PrtFontName=FoxPrin 2 2" xfId="24"/>
    <cellStyle name="]_x000d__x000a_Zoomed=1_x000d__x000a_Row=0_x000d__x000a_Column=0_x000d__x000a_Height=0_x000d__x000a_Width=0_x000d__x000a_FontName=FoxFont_x000d__x000a_FontStyle=0_x000d__x000a_FontSize=9_x000d__x000a_PrtFontName=FoxPrin 2_прил_1_ Формат БП 2012" xfId="25"/>
    <cellStyle name="]_x000d__x000a_Zoomed=1_x000d__x000a_Row=0_x000d__x000a_Column=0_x000d__x000a_Height=0_x000d__x000a_Width=0_x000d__x000a_FontName=FoxFont_x000d__x000a_FontStyle=0_x000d__x000a_FontSize=9_x000d__x000a_PrtFontName=FoxPrin 3" xfId="26"/>
    <cellStyle name="]_x000d__x000a_Zoomed=1_x000d__x000a_Row=0_x000d__x000a_Column=0_x000d__x000a_Height=0_x000d__x000a_Width=0_x000d__x000a_FontName=FoxFont_x000d__x000a_FontStyle=0_x000d__x000a_FontSize=9_x000d__x000a_PrtFontName=FoxPrin_БП_СЗТЭЦ_2011" xfId="27"/>
    <cellStyle name="_3 кв 2006 Свод_140706" xfId="28"/>
    <cellStyle name="_CurrencySpace_04 Medfenix Company Model1" xfId="29"/>
    <cellStyle name="_CurrencySpace_04 Medfenix Company Model1 2" xfId="30"/>
    <cellStyle name="_CurrencySpace_04 Medfenix Company Model1 2 2" xfId="31"/>
    <cellStyle name="_Heading" xfId="32"/>
    <cellStyle name="_Model_RAB Мой" xfId="33"/>
    <cellStyle name="_Model_RAB Мой_46EE.2011(v1.0)" xfId="34"/>
    <cellStyle name="_Model_RAB Мой_46EE.2011(v1.2)" xfId="35"/>
    <cellStyle name="_Model_RAB Мой_ARMRAZR" xfId="36"/>
    <cellStyle name="_Model_RAB Мой_BALANCE.WARM.2010.FACT(v1.0)" xfId="37"/>
    <cellStyle name="_Model_RAB Мой_BALANCE.WARM.2010.PLAN" xfId="38"/>
    <cellStyle name="_Model_RAB Мой_BALANCE.WARM.2011YEAR(v0.7)" xfId="39"/>
    <cellStyle name="_Model_RAB Мой_BALANCE.WARM.2011YEAR.NEW.UPDATE.SCHEME" xfId="40"/>
    <cellStyle name="_Model_RAB Мой_FORM910.2012(v1.1)" xfId="41"/>
    <cellStyle name="_Model_RAB Мой_NADB.JNVLS.APTEKA.2011(v1.3.3)" xfId="42"/>
    <cellStyle name="_Model_RAB Мой_NADB.JNVLS.APTEKA.2011(v1.3.4)" xfId="43"/>
    <cellStyle name="_Model_RAB Мой_PREDEL.JKH.UTV.2011(v1.0.1)" xfId="44"/>
    <cellStyle name="_Model_RAB Мой_PREDEL.JKH.UTV.2011(v1.1)" xfId="45"/>
    <cellStyle name="_Model_RAB Мой_UPDATE.46EE.2011.TO.1.1" xfId="46"/>
    <cellStyle name="_Model_RAB Мой_UPDATE.BALANCE.WARM.2011YEAR.TO.1.1" xfId="47"/>
    <cellStyle name="_Model_RAB Мой_UPDATE.NADB.JNVLS.APTEKA.2011.TO.1.3.4" xfId="48"/>
    <cellStyle name="_Model_RAB_MRSK_svod" xfId="49"/>
    <cellStyle name="_Model_RAB_MRSK_svod_46EE.2011(v1.0)" xfId="50"/>
    <cellStyle name="_Model_RAB_MRSK_svod_46EE.2011(v1.2)" xfId="51"/>
    <cellStyle name="_Model_RAB_MRSK_svod_ARMRAZR" xfId="52"/>
    <cellStyle name="_Model_RAB_MRSK_svod_BALANCE.WARM.2010.FACT(v1.0)" xfId="53"/>
    <cellStyle name="_Model_RAB_MRSK_svod_BALANCE.WARM.2010.PLAN" xfId="54"/>
    <cellStyle name="_Model_RAB_MRSK_svod_BALANCE.WARM.2011YEAR(v0.7)" xfId="55"/>
    <cellStyle name="_Model_RAB_MRSK_svod_BALANCE.WARM.2011YEAR.NEW.UPDATE.SCHEME" xfId="56"/>
    <cellStyle name="_Model_RAB_MRSK_svod_FORM910.2012(v1.1)" xfId="57"/>
    <cellStyle name="_Model_RAB_MRSK_svod_NADB.JNVLS.APTEKA.2011(v1.3.3)" xfId="58"/>
    <cellStyle name="_Model_RAB_MRSK_svod_NADB.JNVLS.APTEKA.2011(v1.3.4)" xfId="59"/>
    <cellStyle name="_Model_RAB_MRSK_svod_PREDEL.JKH.UTV.2011(v1.0.1)" xfId="60"/>
    <cellStyle name="_Model_RAB_MRSK_svod_PREDEL.JKH.UTV.2011(v1.1)" xfId="61"/>
    <cellStyle name="_Model_RAB_MRSK_svod_UPDATE.46EE.2011.TO.1.1" xfId="62"/>
    <cellStyle name="_Model_RAB_MRSK_svod_UPDATE.BALANCE.WARM.2011YEAR.TO.1.1" xfId="63"/>
    <cellStyle name="_Model_RAB_MRSK_svod_UPDATE.NADB.JNVLS.APTEKA.2011.TO.1.3.4" xfId="64"/>
    <cellStyle name="_P&amp;L &amp; Value" xfId="65"/>
    <cellStyle name="_pack_6mes_2006_Интер РАО" xfId="66"/>
    <cellStyle name="_PBC schedule" xfId="67"/>
    <cellStyle name="_Plug" xfId="68"/>
    <cellStyle name="_Plug 2" xfId="69"/>
    <cellStyle name="_Plug_6.1-топл_расход" xfId="70"/>
    <cellStyle name="_Plug_6.2-топливо_приобр" xfId="71"/>
    <cellStyle name="_Plug_6.3-топливо_зап" xfId="72"/>
    <cellStyle name="_Plug_Бизнес-план ИНТЕР РАО ЕЭС" xfId="73"/>
    <cellStyle name="_Plug_БП_СЗТЭЦ_2011" xfId="74"/>
    <cellStyle name="_Plug_БП_СТЭС_2011" xfId="75"/>
    <cellStyle name="_Plug_генерация_форматы_ССП_2010-2014_конс" xfId="76"/>
    <cellStyle name="_Plug_Инвестиции" xfId="77"/>
    <cellStyle name="_Plug_Инвестиции 20.02.10" xfId="78"/>
    <cellStyle name="_Plug_Копия Бизнес - план на 2009 СЗ на 11 01 09" xfId="79"/>
    <cellStyle name="_Plug_Копия Бизнес - план на 2009 СЗ на 11 01 09_6.1-топл_расход" xfId="80"/>
    <cellStyle name="_Plug_Копия Бизнес - план на 2009 СЗ на 11 01 09_6.2-топливо_приобр" xfId="81"/>
    <cellStyle name="_Plug_Копия Бизнес - план на 2009 СЗ на 11 01 09_6.3-топливо_зап" xfId="82"/>
    <cellStyle name="_Plug_Макет форм_Mtkvari_КПЭ" xfId="83"/>
    <cellStyle name="_Plug_Ожидаемые ИПГУ" xfId="84"/>
    <cellStyle name="_Plug_Ожидаемые ИПГУ_6.1-топл_расход" xfId="85"/>
    <cellStyle name="_Plug_Ожидаемые ИПГУ_6.2-топливо_приобр" xfId="86"/>
    <cellStyle name="_Plug_Ожидаемые ИПГУ_6.3-топливо_зап" xfId="87"/>
    <cellStyle name="_Plug_ОС справочник" xfId="88"/>
    <cellStyle name="_Plug_отчет БП 1кв.09 ИвПГУ" xfId="89"/>
    <cellStyle name="_Plug_отчет БП 1кв.09 ИвПГУ_6.1-топл_расход" xfId="90"/>
    <cellStyle name="_Plug_отчет БП 1кв.09 ИвПГУ_6.2-топливо_приобр" xfId="91"/>
    <cellStyle name="_Plug_отчет БП 1кв.09 ИвПГУ_6.3-топливо_зап" xfId="92"/>
    <cellStyle name="_Plug_РБП" xfId="93"/>
    <cellStyle name="_Plug_рынок" xfId="94"/>
    <cellStyle name="_Plug_рынок_6.1-топл_расход" xfId="95"/>
    <cellStyle name="_Plug_рынок_6.2-топливо_приобр" xfId="96"/>
    <cellStyle name="_Plug_рынок_6.3-топливо_зап" xfId="97"/>
    <cellStyle name="_Plug_СЗТЭЦ_БП_2009_финал" xfId="98"/>
    <cellStyle name="_Plug_СТАНЦИИ_2011_БП" xfId="99"/>
    <cellStyle name="_Plug_Формат БП  ИНТЕР РАО ЕЭС+ССЭП+отчет БП_2 вар" xfId="100"/>
    <cellStyle name="_Plug_ЦК Орел" xfId="101"/>
    <cellStyle name="_RP-2000" xfId="102"/>
    <cellStyle name="_SUEK PBC (15)" xfId="103"/>
    <cellStyle name="_SZNP - Eqiuty Roll" xfId="104"/>
    <cellStyle name="_SZNP - rasshifrovki-002000-333" xfId="105"/>
    <cellStyle name="_SZNP - TRS-092000" xfId="106"/>
    <cellStyle name="_TableHead" xfId="107"/>
    <cellStyle name="_TableHead_6.1-топл_расход" xfId="108"/>
    <cellStyle name="_TableHead_6.2-топливо_приобр" xfId="109"/>
    <cellStyle name="_TableHead_6.3-топливо_зап" xfId="110"/>
    <cellStyle name="_TableHead_Инвестиции" xfId="111"/>
    <cellStyle name="_TableHead_Инвестиции 20.02.10" xfId="112"/>
    <cellStyle name="_TableHead_Макет форм_Mtkvari_КПЭ" xfId="113"/>
    <cellStyle name="_TableHead_ОС справочник" xfId="114"/>
    <cellStyle name="_TableHead_РБП" xfId="115"/>
    <cellStyle name="_TableRowHead" xfId="116"/>
    <cellStyle name="_TableSuperHead" xfId="117"/>
    <cellStyle name="_Альбом отчетов Reports" xfId="118"/>
    <cellStyle name="_ахр_2006_проверка20060904" xfId="119"/>
    <cellStyle name="_БДР _ 2006_28 ноя" xfId="120"/>
    <cellStyle name="_бдр_бюджетный пакет_r_2" xfId="121"/>
    <cellStyle name="_Бюджет 2006_группа_защита_3" xfId="122"/>
    <cellStyle name="_Бюджет 2006_утвержденный" xfId="123"/>
    <cellStyle name="_Бюджет КВ_2006_13 03 2006" xfId="124"/>
    <cellStyle name="_Бюджет КВ_2006_17 03 2006_2 (2)" xfId="125"/>
    <cellStyle name="_Бюджет КВ_2006_II кв" xfId="126"/>
    <cellStyle name="_Бюджет КВ_пл 3 кв_13 07 06" xfId="127"/>
    <cellStyle name="_Бюджет на 2006 г 21 11 05 (2)" xfId="128"/>
    <cellStyle name="_Бюджет на 2006 г.14.11.05" xfId="129"/>
    <cellStyle name="_ВО ОП ТЭС-ОТ- 2007" xfId="130"/>
    <cellStyle name="_ВФ ОАО ТЭС-ОТ- 2009" xfId="131"/>
    <cellStyle name="_выручка по присоединениям2" xfId="132"/>
    <cellStyle name="_Динамика 1-2006 230506" xfId="133"/>
    <cellStyle name="_Договор аренды ЯЭ с разбивкой" xfId="134"/>
    <cellStyle name="_Инвестиции 20.02.10" xfId="135"/>
    <cellStyle name="_Исходные данные для модели" xfId="136"/>
    <cellStyle name="_Капвложения 2006" xfId="137"/>
    <cellStyle name="_Книга2 (22)" xfId="138"/>
    <cellStyle name="_Копия Дополнение к PBC+ (version 1)" xfId="139"/>
    <cellStyle name="_Копия Теласи" xfId="140"/>
    <cellStyle name="_Копия Теласи 2" xfId="141"/>
    <cellStyle name="_Копия Теласи 2 2" xfId="142"/>
    <cellStyle name="_Копия Теласи 2_прил_1_ Формат БП 2012" xfId="143"/>
    <cellStyle name="_Копия Теласи_11-Прибыль" xfId="144"/>
    <cellStyle name="_Копия Теласи_генерация_форматы_ССП_2010-2014_конс" xfId="145"/>
    <cellStyle name="_Копия Теласи_генерация_форматы_ССП_2010-2014_конс 2" xfId="146"/>
    <cellStyle name="_Копия Теласи_генерация_форматы_ССП_2010-2014_конс_прил_1_ Формат БП 2012" xfId="147"/>
    <cellStyle name="_Копия Теласи_Для отчета КТЭЦ_2010_БП" xfId="148"/>
    <cellStyle name="_Копия Теласи_Инвестиции" xfId="149"/>
    <cellStyle name="_Копия Теласи_Копия Бизнес - план на 2009 СЗ на 11 01 09" xfId="150"/>
    <cellStyle name="_Копия Теласи_Копия Бизнес - план на 2009 СЗ на 11 01 09_Для отчета КТЭЦ_2010_БП" xfId="151"/>
    <cellStyle name="_Копия Теласи_Копия Бизнес - план на 2009 СЗ на 11 01 09_КТЭЦ_2010_БП" xfId="152"/>
    <cellStyle name="_Копия Теласи_Копия Бизнес - план на 2009 СЗ на 11 01 09_КТЭЦ_2010_БП_БП_СЗТЭЦ_2011" xfId="153"/>
    <cellStyle name="_Копия Теласи_Копия Бизнес - план на 2009 СЗ на 11 01 09_КТЭЦ_2010_БП_Для отправки ИПГУ 2011 год" xfId="154"/>
    <cellStyle name="_Копия Теласи_Копия Бизнес - план на 2009 СЗ на 11 01 09_КТЭЦ_2010_БП_Для отправки СЗ-ТЭЦ 2011 год" xfId="155"/>
    <cellStyle name="_Копия Теласи_Копия Бизнес - план на 2009 СЗ на 11 01 09_СЗТЭЦ 1полуг09 24.07.09" xfId="156"/>
    <cellStyle name="_Копия Теласи_Копия Бизнес - план на 2009 СЗ на 11 01 09_ФОРМАТ_БП" xfId="157"/>
    <cellStyle name="_Копия Теласи_Копия Бизнес - план на 2009 СЗ на 11 01 09_ФОРМАТ_БП_6.1-топл_расход" xfId="158"/>
    <cellStyle name="_Копия Теласи_Копия Бизнес - план на 2009 СЗ на 11 01 09_ФОРМАТ_БП_6.1-топл_расход 2" xfId="159"/>
    <cellStyle name="_Копия Теласи_Копия Бизнес - план на 2009 СЗ на 11 01 09_ФОРМАТ_БП_6.1-топл_расход_прил_1_ Формат БП 2012" xfId="160"/>
    <cellStyle name="_Копия Теласи_Копия Бизнес - план на 2009 СЗ на 11 01 09_ФОРМАТ_БП_6.2-топливо_приобр" xfId="161"/>
    <cellStyle name="_Копия Теласи_Копия Бизнес - план на 2009 СЗ на 11 01 09_ФОРМАТ_БП_6.2-топливо_приобр 2" xfId="162"/>
    <cellStyle name="_Копия Теласи_Копия Бизнес - план на 2009 СЗ на 11 01 09_ФОРМАТ_БП_6.2-топливо_приобр_прил_1_ Формат БП 2012" xfId="163"/>
    <cellStyle name="_Копия Теласи_Копия Бизнес - план на 2009 СЗ на 11 01 09_ФОРМАТ_БП_6.3-топливо_зап" xfId="164"/>
    <cellStyle name="_Копия Теласи_Копия Бизнес - план на 2009 СЗ на 11 01 09_ФОРМАТ_БП_6.3-топливо_зап 2" xfId="165"/>
    <cellStyle name="_Копия Теласи_Копия Бизнес - план на 2009 СЗ на 11 01 09_ФОРМАТ_БП_6.3-топливо_зап_прил_1_ Формат БП 2012" xfId="166"/>
    <cellStyle name="_Копия Теласи_Копия Бизнес - план на 2009 СЗ на 11 01 09_ФОРМАТ_БП_БП 2011_Филиал_печать" xfId="167"/>
    <cellStyle name="_Копия Теласи_Копия Бизнес - план на 2009 СЗ на 11 01 09_ФОРМАТ_БП_БП_СЗТЭЦ_2011" xfId="168"/>
    <cellStyle name="_Копия Теласи_Копия Бизнес - план на 2009 СЗ на 11 01 09_ФОРМАТ_БП_Для отправки ИПГУ 2011 год" xfId="169"/>
    <cellStyle name="_Копия Теласи_Копия Бизнес - план на 2009 СЗ на 11 01 09_ФОРМАТ_БП_Для отправки СЗ-ТЭЦ 2011 год" xfId="170"/>
    <cellStyle name="_Копия Теласи_Копия МЭКС" xfId="171"/>
    <cellStyle name="_Копия Теласи_Копия МЭКС 2" xfId="172"/>
    <cellStyle name="_Копия Теласи_Копия МЭКС_прил_1_ Формат БП 2012" xfId="173"/>
    <cellStyle name="_Копия Теласи_Копия СЗТЭЦ_БП_2009_1 квартал (Акулов - добавлен лист ОТС)" xfId="174"/>
    <cellStyle name="_Копия Теласи_КТЭЦ_2010_БП" xfId="175"/>
    <cellStyle name="_Копия Теласи_КТЭЦ_2010_БП_БП_СЗТЭЦ_2011" xfId="176"/>
    <cellStyle name="_Копия Теласи_КТЭЦ_2010_БП_Для отправки ИПГУ 2011 год" xfId="177"/>
    <cellStyle name="_Копия Теласи_КТЭЦ_2010_БП_Для отправки СЗ-ТЭЦ 2011 год" xfId="178"/>
    <cellStyle name="_Копия Теласи_ОС справочник" xfId="179"/>
    <cellStyle name="_Копия Теласи_отчет БП 1кв.09 ИвПГУ" xfId="180"/>
    <cellStyle name="_Копия Теласи_ОХЗ_скорр_2009" xfId="181"/>
    <cellStyle name="_Копия Теласи_РБП" xfId="182"/>
    <cellStyle name="_Копия Теласи_РБП 2" xfId="183"/>
    <cellStyle name="_Копия Теласи_РБП_прил_1_ Формат БП 2012" xfId="184"/>
    <cellStyle name="_Копия Теласи_рынок" xfId="185"/>
    <cellStyle name="_Копия Теласи_Свод по займам ДЗО" xfId="186"/>
    <cellStyle name="_Копия Теласи_Свод по займам ДЗО_ДДС, Баланс 2009" xfId="187"/>
    <cellStyle name="_Копия Теласи_СЗТЭЦ 1полуг09 24.07.09" xfId="188"/>
    <cellStyle name="_Копия Теласи_СЗТЭЦ_БП_2009_финал" xfId="189"/>
    <cellStyle name="_Копия Теласи_СЗТЭЦ_БП_2009_финал 2" xfId="190"/>
    <cellStyle name="_Копия Теласи_СЗТЭЦ_БП_2009_финал_прил_1_ Формат БП 2012" xfId="191"/>
    <cellStyle name="_Копия Теласи_СТАНЦИИ_2011_БП" xfId="192"/>
    <cellStyle name="_Копия Теласи_Формат ЦК" xfId="193"/>
    <cellStyle name="_Копия Теласи_Формат ЦК_ДДС, Баланс 2009" xfId="194"/>
    <cellStyle name="_Копия Теласи_ФОРМАТ_БП" xfId="195"/>
    <cellStyle name="_Копия Теласи_ФОРМАТ_БП_6.1-топл_расход" xfId="196"/>
    <cellStyle name="_Копия Теласи_ФОРМАТ_БП_6.1-топл_расход 2" xfId="197"/>
    <cellStyle name="_Копия Теласи_ФОРМАТ_БП_6.1-топл_расход_прил_1_ Формат БП 2012" xfId="198"/>
    <cellStyle name="_Копия Теласи_ФОРМАТ_БП_6.2-топливо_приобр" xfId="199"/>
    <cellStyle name="_Копия Теласи_ФОРМАТ_БП_6.2-топливо_приобр 2" xfId="200"/>
    <cellStyle name="_Копия Теласи_ФОРМАТ_БП_6.2-топливо_приобр_прил_1_ Формат БП 2012" xfId="201"/>
    <cellStyle name="_Копия Теласи_ФОРМАТ_БП_6.3-топливо_зап" xfId="202"/>
    <cellStyle name="_Копия Теласи_ФОРМАТ_БП_6.3-топливо_зап 2" xfId="203"/>
    <cellStyle name="_Копия Теласи_ФОРМАТ_БП_6.3-топливо_зап_прил_1_ Формат БП 2012" xfId="204"/>
    <cellStyle name="_Копия Теласи_ФОРМАТ_БП_БП 2011_Филиал_печать" xfId="205"/>
    <cellStyle name="_Копия Теласи_ФОРМАТ_БП_БП_СЗТЭЦ_2011" xfId="206"/>
    <cellStyle name="_Копия Теласи_ФОРМАТ_БП_Для отправки ИПГУ 2011 год" xfId="207"/>
    <cellStyle name="_Копия Теласи_ФОРМАТ_БП_Для отправки СЗ-ТЭЦ 2011 год" xfId="208"/>
    <cellStyle name="_Макет форм - Инвестиции" xfId="209"/>
    <cellStyle name="_Макет форм_25" xfId="210"/>
    <cellStyle name="_МОДЕЛЬ_1 (2)" xfId="211"/>
    <cellStyle name="_МОДЕЛЬ_1 (2)_46EE.2011(v1.0)" xfId="212"/>
    <cellStyle name="_МОДЕЛЬ_1 (2)_46EE.2011(v1.2)" xfId="213"/>
    <cellStyle name="_МОДЕЛЬ_1 (2)_ARMRAZR" xfId="214"/>
    <cellStyle name="_МОДЕЛЬ_1 (2)_BALANCE.WARM.2010.FACT(v1.0)" xfId="215"/>
    <cellStyle name="_МОДЕЛЬ_1 (2)_BALANCE.WARM.2010.PLAN" xfId="216"/>
    <cellStyle name="_МОДЕЛЬ_1 (2)_BALANCE.WARM.2011YEAR(v0.7)" xfId="217"/>
    <cellStyle name="_МОДЕЛЬ_1 (2)_BALANCE.WARM.2011YEAR.NEW.UPDATE.SCHEME" xfId="218"/>
    <cellStyle name="_МОДЕЛЬ_1 (2)_FORM910.2012(v1.1)" xfId="219"/>
    <cellStyle name="_МОДЕЛЬ_1 (2)_NADB.JNVLS.APTEKA.2011(v1.3.3)" xfId="220"/>
    <cellStyle name="_МОДЕЛЬ_1 (2)_NADB.JNVLS.APTEKA.2011(v1.3.4)" xfId="221"/>
    <cellStyle name="_МОДЕЛЬ_1 (2)_PREDEL.JKH.UTV.2011(v1.0.1)" xfId="222"/>
    <cellStyle name="_МОДЕЛЬ_1 (2)_PREDEL.JKH.UTV.2011(v1.1)" xfId="223"/>
    <cellStyle name="_МОДЕЛЬ_1 (2)_UPDATE.46EE.2011.TO.1.1" xfId="224"/>
    <cellStyle name="_МОДЕЛЬ_1 (2)_UPDATE.BALANCE.WARM.2011YEAR.TO.1.1" xfId="225"/>
    <cellStyle name="_МОДЕЛЬ_1 (2)_UPDATE.NADB.JNVLS.APTEKA.2011.TO.1.3.4" xfId="226"/>
    <cellStyle name="_НВВ 2009 постатейно свод по филиалам_09_02_09" xfId="227"/>
    <cellStyle name="_НВВ 2009 постатейно свод по филиалам_для Валентина" xfId="228"/>
    <cellStyle name="_Омск" xfId="229"/>
    <cellStyle name="_ОС справочник" xfId="230"/>
    <cellStyle name="_ОТ ИД 2009" xfId="231"/>
    <cellStyle name="_Отчеты БДДС_" xfId="232"/>
    <cellStyle name="_Первоочередное оборудование 2006 утверждено" xfId="233"/>
    <cellStyle name="_Перечень форм" xfId="234"/>
    <cellStyle name="_пр 5 тариф RAB" xfId="235"/>
    <cellStyle name="_пр 5 тариф RAB_46EE.2011(v1.0)" xfId="236"/>
    <cellStyle name="_пр 5 тариф RAB_46EE.2011(v1.2)" xfId="237"/>
    <cellStyle name="_пр 5 тариф RAB_ARMRAZR" xfId="238"/>
    <cellStyle name="_пр 5 тариф RAB_BALANCE.WARM.2010.FACT(v1.0)" xfId="239"/>
    <cellStyle name="_пр 5 тариф RAB_BALANCE.WARM.2010.PLAN" xfId="240"/>
    <cellStyle name="_пр 5 тариф RAB_BALANCE.WARM.2011YEAR(v0.7)" xfId="241"/>
    <cellStyle name="_пр 5 тариф RAB_BALANCE.WARM.2011YEAR.NEW.UPDATE.SCHEME" xfId="242"/>
    <cellStyle name="_пр 5 тариф RAB_FORM910.2012(v1.1)" xfId="243"/>
    <cellStyle name="_пр 5 тариф RAB_NADB.JNVLS.APTEKA.2011(v1.3.3)" xfId="244"/>
    <cellStyle name="_пр 5 тариф RAB_NADB.JNVLS.APTEKA.2011(v1.3.4)" xfId="245"/>
    <cellStyle name="_пр 5 тариф RAB_PREDEL.JKH.UTV.2011(v1.0.1)" xfId="246"/>
    <cellStyle name="_пр 5 тариф RAB_PREDEL.JKH.UTV.2011(v1.1)" xfId="247"/>
    <cellStyle name="_пр 5 тариф RAB_UPDATE.46EE.2011.TO.1.1" xfId="248"/>
    <cellStyle name="_пр 5 тариф RAB_UPDATE.BALANCE.WARM.2011YEAR.TO.1.1" xfId="249"/>
    <cellStyle name="_пр 5 тариф RAB_UPDATE.NADB.JNVLS.APTEKA.2011.TO.1.3.4" xfId="250"/>
    <cellStyle name="_Предожение _ДБП_2009 г ( согласованные БП)  (2)" xfId="251"/>
    <cellStyle name="_Приложение 1 Формат БП ДЗО" xfId="252"/>
    <cellStyle name="_Приложение МТС-3-КС" xfId="253"/>
    <cellStyle name="_Приложение-МТС--2-1" xfId="254"/>
    <cellStyle name="_Рабочие таблицы для отчетности по МСФО" xfId="255"/>
    <cellStyle name="_Расчет RAB_22072008" xfId="256"/>
    <cellStyle name="_Расчет RAB_22072008_46EE.2011(v1.0)" xfId="257"/>
    <cellStyle name="_Расчет RAB_22072008_46EE.2011(v1.2)" xfId="258"/>
    <cellStyle name="_Расчет RAB_22072008_ARMRAZR" xfId="259"/>
    <cellStyle name="_Расчет RAB_22072008_BALANCE.WARM.2010.FACT(v1.0)" xfId="260"/>
    <cellStyle name="_Расчет RAB_22072008_BALANCE.WARM.2010.PLAN" xfId="261"/>
    <cellStyle name="_Расчет RAB_22072008_BALANCE.WARM.2011YEAR(v0.7)" xfId="262"/>
    <cellStyle name="_Расчет RAB_22072008_BALANCE.WARM.2011YEAR.NEW.UPDATE.SCHEME" xfId="263"/>
    <cellStyle name="_Расчет RAB_22072008_FORM910.2012(v1.1)" xfId="264"/>
    <cellStyle name="_Расчет RAB_22072008_NADB.JNVLS.APTEKA.2011(v1.3.3)" xfId="265"/>
    <cellStyle name="_Расчет RAB_22072008_NADB.JNVLS.APTEKA.2011(v1.3.4)" xfId="266"/>
    <cellStyle name="_Расчет RAB_22072008_PREDEL.JKH.UTV.2011(v1.0.1)" xfId="267"/>
    <cellStyle name="_Расчет RAB_22072008_PREDEL.JKH.UTV.2011(v1.1)" xfId="268"/>
    <cellStyle name="_Расчет RAB_22072008_UPDATE.46EE.2011.TO.1.1" xfId="269"/>
    <cellStyle name="_Расчет RAB_22072008_UPDATE.BALANCE.WARM.2011YEAR.TO.1.1" xfId="270"/>
    <cellStyle name="_Расчет RAB_22072008_UPDATE.NADB.JNVLS.APTEKA.2011.TO.1.3.4" xfId="271"/>
    <cellStyle name="_Расчет RAB_Лен и МОЭСК_с 2010 года_14.04.2009_со сглаж_version 3.0_без ФСК" xfId="272"/>
    <cellStyle name="_Расчет RAB_Лен и МОЭСК_с 2010 года_14.04.2009_со сглаж_version 3.0_без ФСК_46EE.2011(v1.0)" xfId="273"/>
    <cellStyle name="_Расчет RAB_Лен и МОЭСК_с 2010 года_14.04.2009_со сглаж_version 3.0_без ФСК_46EE.2011(v1.2)" xfId="274"/>
    <cellStyle name="_Расчет RAB_Лен и МОЭСК_с 2010 года_14.04.2009_со сглаж_version 3.0_без ФСК_ARMRAZR" xfId="275"/>
    <cellStyle name="_Расчет RAB_Лен и МОЭСК_с 2010 года_14.04.2009_со сглаж_version 3.0_без ФСК_BALANCE.WARM.2010.FACT(v1.0)" xfId="276"/>
    <cellStyle name="_Расчет RAB_Лен и МОЭСК_с 2010 года_14.04.2009_со сглаж_version 3.0_без ФСК_BALANCE.WARM.2010.PLAN" xfId="277"/>
    <cellStyle name="_Расчет RAB_Лен и МОЭСК_с 2010 года_14.04.2009_со сглаж_version 3.0_без ФСК_BALANCE.WARM.2011YEAR(v0.7)" xfId="278"/>
    <cellStyle name="_Расчет RAB_Лен и МОЭСК_с 2010 года_14.04.2009_со сглаж_version 3.0_без ФСК_BALANCE.WARM.2011YEAR.NEW.UPDATE.SCHEME" xfId="279"/>
    <cellStyle name="_Расчет RAB_Лен и МОЭСК_с 2010 года_14.04.2009_со сглаж_version 3.0_без ФСК_FORM910.2012(v1.1)" xfId="280"/>
    <cellStyle name="_Расчет RAB_Лен и МОЭСК_с 2010 года_14.04.2009_со сглаж_version 3.0_без ФСК_NADB.JNVLS.APTEKA.2011(v1.3.3)" xfId="281"/>
    <cellStyle name="_Расчет RAB_Лен и МОЭСК_с 2010 года_14.04.2009_со сглаж_version 3.0_без ФСК_NADB.JNVLS.APTEKA.2011(v1.3.4)" xfId="282"/>
    <cellStyle name="_Расчет RAB_Лен и МОЭСК_с 2010 года_14.04.2009_со сглаж_version 3.0_без ФСК_PREDEL.JKH.UTV.2011(v1.0.1)" xfId="283"/>
    <cellStyle name="_Расчет RAB_Лен и МОЭСК_с 2010 года_14.04.2009_со сглаж_version 3.0_без ФСК_PREDEL.JKH.UTV.2011(v1.1)" xfId="284"/>
    <cellStyle name="_Расчет RAB_Лен и МОЭСК_с 2010 года_14.04.2009_со сглаж_version 3.0_без ФСК_UPDATE.46EE.2011.TO.1.1" xfId="285"/>
    <cellStyle name="_Расчет RAB_Лен и МОЭСК_с 2010 года_14.04.2009_со сглаж_version 3.0_без ФСК_UPDATE.BALANCE.WARM.2011YEAR.TO.1.1" xfId="286"/>
    <cellStyle name="_Расчет RAB_Лен и МОЭСК_с 2010 года_14.04.2009_со сглаж_version 3.0_без ФСК_UPDATE.NADB.JNVLS.APTEKA.2011.TO.1.3.4" xfId="287"/>
    <cellStyle name="_Расш. доп. инф. (на 31.12.2005г.)" xfId="288"/>
    <cellStyle name="_Расшифровка забаланс статей (на 30.06.2005г.)" xfId="289"/>
    <cellStyle name="_Расшифровка забаланса (на 31.12.2005г.)" xfId="290"/>
    <cellStyle name="_Расшифровка ОПУ-форма 2 (за год 2005г.)" xfId="291"/>
    <cellStyle name="_Расшифровка статей баланса (на 30.06.2005г.)" xfId="292"/>
    <cellStyle name="_расшифровка ф. 2" xfId="293"/>
    <cellStyle name="_Свод бюджетов за 5 м-цев" xfId="294"/>
    <cellStyle name="_Свод вариант с расц ДМТС_07 03" xfId="295"/>
    <cellStyle name="_Свод инвестиций_13.01" xfId="296"/>
    <cellStyle name="_Свод по ИПР (2)" xfId="297"/>
    <cellStyle name="_Свод форматов_БДДС" xfId="298"/>
    <cellStyle name="_справочник и форма ДДС 24.08.09" xfId="299"/>
    <cellStyle name="_Таблица соответствия ЕПС и ТВ 060610" xfId="300"/>
    <cellStyle name="_Таблица соответствия ЕПС и ТВ МСФО PL" xfId="301"/>
    <cellStyle name="_таблицы для расчетов28-04-08_2006-2009_прибыль корр_по ИА" xfId="302"/>
    <cellStyle name="_таблицы для расчетов28-04-08_2006-2009с ИА" xfId="303"/>
    <cellStyle name="_ТАБЛИЦЫ_РАССЫЛКА_4" xfId="304"/>
    <cellStyle name="_Форма 2 - предложенная аудиторами" xfId="305"/>
    <cellStyle name="_Форма 6  РТК.xls(отчет по Адр пр. ЛО)" xfId="306"/>
    <cellStyle name="_Формат БДДС_061020_sent" xfId="307"/>
    <cellStyle name="_Формат разбивки по МРСК_РСК" xfId="308"/>
    <cellStyle name="_Формат_для Согласования" xfId="309"/>
    <cellStyle name="_экон.форм-т ВО 1 с разбивкой" xfId="310"/>
    <cellStyle name="’К‰Э [0.00]" xfId="311"/>
    <cellStyle name="’К‰Э [0.00] 2" xfId="312"/>
    <cellStyle name="’К‰Э [0.00] 2 2" xfId="313"/>
    <cellStyle name="’К‰Э [0.00] 3" xfId="314"/>
    <cellStyle name="”€ќђќ‘ћ‚›‰" xfId="315"/>
    <cellStyle name="”€ќђќ‘ћ‚›‰ 2" xfId="316"/>
    <cellStyle name="”€љ‘€ђћ‚ђќќ›‰" xfId="317"/>
    <cellStyle name="”€љ‘€ђћ‚ђќќ›‰ 2" xfId="318"/>
    <cellStyle name="”ќђќ‘ћ‚›‰" xfId="319"/>
    <cellStyle name="”ќђќ‘ћ‚›‰ 2" xfId="320"/>
    <cellStyle name="”ќђќ‘ћ‚›‰ 2 2" xfId="321"/>
    <cellStyle name="”ќђќ‘ћ‚›‰ 2 2 2" xfId="322"/>
    <cellStyle name="”ќђќ‘ћ‚›‰_СТАНЦИИ_2011_БП" xfId="323"/>
    <cellStyle name="”љ‘ђћ‚ђќќ›‰" xfId="324"/>
    <cellStyle name="”љ‘ђћ‚ђќќ›‰ 2" xfId="325"/>
    <cellStyle name="”љ‘ђћ‚ђќќ›‰ 2 2" xfId="326"/>
    <cellStyle name="”љ‘ђћ‚ђќќ›‰ 2 2 2" xfId="327"/>
    <cellStyle name="”љ‘ђћ‚ђќќ›‰_СТАНЦИИ_2011_БП" xfId="328"/>
    <cellStyle name="„…ќ…†ќ›‰" xfId="329"/>
    <cellStyle name="„…ќ…†ќ›‰ 2" xfId="330"/>
    <cellStyle name="„…ќ…†ќ›‰ 2 2" xfId="331"/>
    <cellStyle name="„…ќ…†ќ›‰ 2 2 2" xfId="332"/>
    <cellStyle name="„…ќ…†ќ›‰_СТАНЦИИ_2011_БП" xfId="333"/>
    <cellStyle name="€’ћѓћ‚›‰" xfId="334"/>
    <cellStyle name="€’ћѓћ‚›‰ 2" xfId="335"/>
    <cellStyle name="=C:\WINNT35\SYSTEM32\COMMAND.COM" xfId="336"/>
    <cellStyle name="=C:\WINNT35\SYSTEM32\COMMAND.COM 2" xfId="337"/>
    <cellStyle name="=C:\WINNT35\SYSTEM32\COMMAND.COM 2 2" xfId="338"/>
    <cellStyle name="=C:\WINNT35\SYSTEM32\COMMAND.COM 2_прил_1_ Формат БП 2012" xfId="339"/>
    <cellStyle name="=C:\WINNT35\SYSTEM32\COMMAND.COM_6.1-топл_расход" xfId="340"/>
    <cellStyle name="‡ђѓћ‹ћ‚ћљ1" xfId="341"/>
    <cellStyle name="‡ђѓћ‹ћ‚ћљ1 2" xfId="342"/>
    <cellStyle name="‡ђѓћ‹ћ‚ћљ1 2 2" xfId="343"/>
    <cellStyle name="‡ђѓћ‹ћ‚ћљ1 2 2 2" xfId="344"/>
    <cellStyle name="‡ђѓћ‹ћ‚ћљ1_СТАНЦИИ_2011_БП" xfId="345"/>
    <cellStyle name="‡ђѓћ‹ћ‚ћљ2" xfId="346"/>
    <cellStyle name="‡ђѓћ‹ћ‚ћљ2 2" xfId="347"/>
    <cellStyle name="‡ђѓћ‹ћ‚ћљ2 2 2" xfId="348"/>
    <cellStyle name="‡ђѓћ‹ћ‚ћљ2 2 2 2" xfId="349"/>
    <cellStyle name="‡ђѓћ‹ћ‚ћљ2_СТАНЦИИ_2011_БП" xfId="350"/>
    <cellStyle name="’ћѓћ‚›‰" xfId="351"/>
    <cellStyle name="’ћѓћ‚›‰ 2" xfId="352"/>
    <cellStyle name="’ћѓћ‚›‰ 2 2" xfId="353"/>
    <cellStyle name="’ћѓћ‚›‰ 2 2 2" xfId="354"/>
    <cellStyle name="’ћѓћ‚›‰_6.1-топл_расход" xfId="355"/>
    <cellStyle name="0,00;0;" xfId="356"/>
    <cellStyle name="0,00;0; 2" xfId="357"/>
    <cellStyle name="0,00;0; 2 2" xfId="358"/>
    <cellStyle name="0,00;0; 2_прил_1_ Формат БП 2012" xfId="359"/>
    <cellStyle name="0,00;0;_СТАНЦИИ_2011_БП" xfId="360"/>
    <cellStyle name="20% - Accent1" xfId="361"/>
    <cellStyle name="20% - Accent1 2" xfId="362"/>
    <cellStyle name="20% - Accent1_46EE.2011(v1.0)" xfId="363"/>
    <cellStyle name="20% - Accent2" xfId="364"/>
    <cellStyle name="20% - Accent2 2" xfId="365"/>
    <cellStyle name="20% - Accent2_46EE.2011(v1.0)" xfId="366"/>
    <cellStyle name="20% - Accent3" xfId="367"/>
    <cellStyle name="20% - Accent3 2" xfId="368"/>
    <cellStyle name="20% - Accent3_46EE.2011(v1.0)" xfId="369"/>
    <cellStyle name="20% - Accent4" xfId="370"/>
    <cellStyle name="20% - Accent4 2" xfId="371"/>
    <cellStyle name="20% - Accent4_46EE.2011(v1.0)" xfId="372"/>
    <cellStyle name="20% - Accent5" xfId="373"/>
    <cellStyle name="20% - Accent5 2" xfId="374"/>
    <cellStyle name="20% - Accent5_46EE.2011(v1.0)" xfId="375"/>
    <cellStyle name="20% - Accent6" xfId="376"/>
    <cellStyle name="20% - Accent6 2" xfId="377"/>
    <cellStyle name="20% - Accent6_46EE.2011(v1.0)" xfId="378"/>
    <cellStyle name="20% - Акцент1 10" xfId="379"/>
    <cellStyle name="20% - Акцент1 2" xfId="380"/>
    <cellStyle name="20% - Акцент1 2 2" xfId="381"/>
    <cellStyle name="20% - Акцент1 2_46EE.2011(v1.0)" xfId="382"/>
    <cellStyle name="20% - Акцент1 3" xfId="383"/>
    <cellStyle name="20% - Акцент1 3 2" xfId="384"/>
    <cellStyle name="20% - Акцент1 3_46EE.2011(v1.0)" xfId="385"/>
    <cellStyle name="20% - Акцент1 4" xfId="386"/>
    <cellStyle name="20% - Акцент1 4 2" xfId="387"/>
    <cellStyle name="20% - Акцент1 4_46EE.2011(v1.0)" xfId="388"/>
    <cellStyle name="20% - Акцент1 5" xfId="389"/>
    <cellStyle name="20% - Акцент1 5 2" xfId="390"/>
    <cellStyle name="20% - Акцент1 5_46EE.2011(v1.0)" xfId="391"/>
    <cellStyle name="20% - Акцент1 6" xfId="392"/>
    <cellStyle name="20% - Акцент1 6 2" xfId="393"/>
    <cellStyle name="20% - Акцент1 6_46EE.2011(v1.0)" xfId="394"/>
    <cellStyle name="20% - Акцент1 7" xfId="395"/>
    <cellStyle name="20% - Акцент1 7 2" xfId="396"/>
    <cellStyle name="20% - Акцент1 7_46EE.2011(v1.0)" xfId="397"/>
    <cellStyle name="20% - Акцент1 8" xfId="398"/>
    <cellStyle name="20% - Акцент1 8 2" xfId="399"/>
    <cellStyle name="20% - Акцент1 8_46EE.2011(v1.0)" xfId="400"/>
    <cellStyle name="20% - Акцент1 9" xfId="401"/>
    <cellStyle name="20% - Акцент1 9 2" xfId="402"/>
    <cellStyle name="20% - Акцент1 9_46EE.2011(v1.0)" xfId="403"/>
    <cellStyle name="20% - Акцент2 10" xfId="404"/>
    <cellStyle name="20% - Акцент2 2" xfId="405"/>
    <cellStyle name="20% - Акцент2 2 2" xfId="406"/>
    <cellStyle name="20% - Акцент2 2_46EE.2011(v1.0)" xfId="407"/>
    <cellStyle name="20% - Акцент2 3" xfId="408"/>
    <cellStyle name="20% - Акцент2 3 2" xfId="409"/>
    <cellStyle name="20% - Акцент2 3_46EE.2011(v1.0)" xfId="410"/>
    <cellStyle name="20% - Акцент2 4" xfId="411"/>
    <cellStyle name="20% - Акцент2 4 2" xfId="412"/>
    <cellStyle name="20% - Акцент2 4_46EE.2011(v1.0)" xfId="413"/>
    <cellStyle name="20% - Акцент2 5" xfId="414"/>
    <cellStyle name="20% - Акцент2 5 2" xfId="415"/>
    <cellStyle name="20% - Акцент2 5_46EE.2011(v1.0)" xfId="416"/>
    <cellStyle name="20% - Акцент2 6" xfId="417"/>
    <cellStyle name="20% - Акцент2 6 2" xfId="418"/>
    <cellStyle name="20% - Акцент2 6_46EE.2011(v1.0)" xfId="419"/>
    <cellStyle name="20% - Акцент2 7" xfId="420"/>
    <cellStyle name="20% - Акцент2 7 2" xfId="421"/>
    <cellStyle name="20% - Акцент2 7_46EE.2011(v1.0)" xfId="422"/>
    <cellStyle name="20% - Акцент2 8" xfId="423"/>
    <cellStyle name="20% - Акцент2 8 2" xfId="424"/>
    <cellStyle name="20% - Акцент2 8_46EE.2011(v1.0)" xfId="425"/>
    <cellStyle name="20% - Акцент2 9" xfId="426"/>
    <cellStyle name="20% - Акцент2 9 2" xfId="427"/>
    <cellStyle name="20% - Акцент2 9_46EE.2011(v1.0)" xfId="428"/>
    <cellStyle name="20% - Акцент3 10" xfId="429"/>
    <cellStyle name="20% - Акцент3 2" xfId="430"/>
    <cellStyle name="20% - Акцент3 2 2" xfId="431"/>
    <cellStyle name="20% - Акцент3 2_46EE.2011(v1.0)" xfId="432"/>
    <cellStyle name="20% - Акцент3 3" xfId="433"/>
    <cellStyle name="20% - Акцент3 3 2" xfId="434"/>
    <cellStyle name="20% - Акцент3 3_46EE.2011(v1.0)" xfId="435"/>
    <cellStyle name="20% - Акцент3 4" xfId="436"/>
    <cellStyle name="20% - Акцент3 4 2" xfId="437"/>
    <cellStyle name="20% - Акцент3 4_46EE.2011(v1.0)" xfId="438"/>
    <cellStyle name="20% - Акцент3 5" xfId="439"/>
    <cellStyle name="20% - Акцент3 5 2" xfId="440"/>
    <cellStyle name="20% - Акцент3 5_46EE.2011(v1.0)" xfId="441"/>
    <cellStyle name="20% - Акцент3 6" xfId="442"/>
    <cellStyle name="20% - Акцент3 6 2" xfId="443"/>
    <cellStyle name="20% - Акцент3 6_46EE.2011(v1.0)" xfId="444"/>
    <cellStyle name="20% - Акцент3 7" xfId="445"/>
    <cellStyle name="20% - Акцент3 7 2" xfId="446"/>
    <cellStyle name="20% - Акцент3 7_46EE.2011(v1.0)" xfId="447"/>
    <cellStyle name="20% - Акцент3 8" xfId="448"/>
    <cellStyle name="20% - Акцент3 8 2" xfId="449"/>
    <cellStyle name="20% - Акцент3 8_46EE.2011(v1.0)" xfId="450"/>
    <cellStyle name="20% - Акцент3 9" xfId="451"/>
    <cellStyle name="20% - Акцент3 9 2" xfId="452"/>
    <cellStyle name="20% - Акцент3 9_46EE.2011(v1.0)" xfId="453"/>
    <cellStyle name="20% - Акцент4 10" xfId="454"/>
    <cellStyle name="20% - Акцент4 2" xfId="455"/>
    <cellStyle name="20% - Акцент4 2 2" xfId="456"/>
    <cellStyle name="20% - Акцент4 2_46EE.2011(v1.0)" xfId="457"/>
    <cellStyle name="20% - Акцент4 3" xfId="458"/>
    <cellStyle name="20% - Акцент4 3 2" xfId="459"/>
    <cellStyle name="20% - Акцент4 3_46EE.2011(v1.0)" xfId="460"/>
    <cellStyle name="20% - Акцент4 4" xfId="461"/>
    <cellStyle name="20% - Акцент4 4 2" xfId="462"/>
    <cellStyle name="20% - Акцент4 4_46EE.2011(v1.0)" xfId="463"/>
    <cellStyle name="20% - Акцент4 5" xfId="464"/>
    <cellStyle name="20% - Акцент4 5 2" xfId="465"/>
    <cellStyle name="20% - Акцент4 5_46EE.2011(v1.0)" xfId="466"/>
    <cellStyle name="20% - Акцент4 6" xfId="467"/>
    <cellStyle name="20% - Акцент4 6 2" xfId="468"/>
    <cellStyle name="20% - Акцент4 6_46EE.2011(v1.0)" xfId="469"/>
    <cellStyle name="20% - Акцент4 7" xfId="470"/>
    <cellStyle name="20% - Акцент4 7 2" xfId="471"/>
    <cellStyle name="20% - Акцент4 7_46EE.2011(v1.0)" xfId="472"/>
    <cellStyle name="20% - Акцент4 8" xfId="473"/>
    <cellStyle name="20% - Акцент4 8 2" xfId="474"/>
    <cellStyle name="20% - Акцент4 8_46EE.2011(v1.0)" xfId="475"/>
    <cellStyle name="20% - Акцент4 9" xfId="476"/>
    <cellStyle name="20% - Акцент4 9 2" xfId="477"/>
    <cellStyle name="20% - Акцент4 9_46EE.2011(v1.0)" xfId="478"/>
    <cellStyle name="20% - Акцент5 10" xfId="479"/>
    <cellStyle name="20% - Акцент5 2" xfId="480"/>
    <cellStyle name="20% - Акцент5 2 2" xfId="481"/>
    <cellStyle name="20% - Акцент5 2_46EE.2011(v1.0)" xfId="482"/>
    <cellStyle name="20% - Акцент5 3" xfId="483"/>
    <cellStyle name="20% - Акцент5 3 2" xfId="484"/>
    <cellStyle name="20% - Акцент5 3_46EE.2011(v1.0)" xfId="485"/>
    <cellStyle name="20% - Акцент5 4" xfId="486"/>
    <cellStyle name="20% - Акцент5 4 2" xfId="487"/>
    <cellStyle name="20% - Акцент5 4_46EE.2011(v1.0)" xfId="488"/>
    <cellStyle name="20% - Акцент5 5" xfId="489"/>
    <cellStyle name="20% - Акцент5 5 2" xfId="490"/>
    <cellStyle name="20% - Акцент5 5_46EE.2011(v1.0)" xfId="491"/>
    <cellStyle name="20% - Акцент5 6" xfId="492"/>
    <cellStyle name="20% - Акцент5 6 2" xfId="493"/>
    <cellStyle name="20% - Акцент5 6_46EE.2011(v1.0)" xfId="494"/>
    <cellStyle name="20% - Акцент5 7" xfId="495"/>
    <cellStyle name="20% - Акцент5 7 2" xfId="496"/>
    <cellStyle name="20% - Акцент5 7_46EE.2011(v1.0)" xfId="497"/>
    <cellStyle name="20% - Акцент5 8" xfId="498"/>
    <cellStyle name="20% - Акцент5 8 2" xfId="499"/>
    <cellStyle name="20% - Акцент5 8_46EE.2011(v1.0)" xfId="500"/>
    <cellStyle name="20% - Акцент5 9" xfId="501"/>
    <cellStyle name="20% - Акцент5 9 2" xfId="502"/>
    <cellStyle name="20% - Акцент5 9_46EE.2011(v1.0)" xfId="503"/>
    <cellStyle name="20% - Акцент6 10" xfId="504"/>
    <cellStyle name="20% - Акцент6 2" xfId="505"/>
    <cellStyle name="20% - Акцент6 2 2" xfId="506"/>
    <cellStyle name="20% - Акцент6 2_46EE.2011(v1.0)" xfId="507"/>
    <cellStyle name="20% - Акцент6 3" xfId="508"/>
    <cellStyle name="20% - Акцент6 3 2" xfId="509"/>
    <cellStyle name="20% - Акцент6 3_46EE.2011(v1.0)" xfId="510"/>
    <cellStyle name="20% - Акцент6 4" xfId="511"/>
    <cellStyle name="20% - Акцент6 4 2" xfId="512"/>
    <cellStyle name="20% - Акцент6 4_46EE.2011(v1.0)" xfId="513"/>
    <cellStyle name="20% - Акцент6 5" xfId="514"/>
    <cellStyle name="20% - Акцент6 5 2" xfId="515"/>
    <cellStyle name="20% - Акцент6 5_46EE.2011(v1.0)" xfId="516"/>
    <cellStyle name="20% - Акцент6 6" xfId="517"/>
    <cellStyle name="20% - Акцент6 6 2" xfId="518"/>
    <cellStyle name="20% - Акцент6 6_46EE.2011(v1.0)" xfId="519"/>
    <cellStyle name="20% - Акцент6 7" xfId="520"/>
    <cellStyle name="20% - Акцент6 7 2" xfId="521"/>
    <cellStyle name="20% - Акцент6 7_46EE.2011(v1.0)" xfId="522"/>
    <cellStyle name="20% - Акцент6 8" xfId="523"/>
    <cellStyle name="20% - Акцент6 8 2" xfId="524"/>
    <cellStyle name="20% - Акцент6 8_46EE.2011(v1.0)" xfId="525"/>
    <cellStyle name="20% - Акцент6 9" xfId="526"/>
    <cellStyle name="20% - Акцент6 9 2" xfId="527"/>
    <cellStyle name="20% - Акцент6 9_46EE.2011(v1.0)" xfId="528"/>
    <cellStyle name="40% - Accent1" xfId="529"/>
    <cellStyle name="40% - Accent1 2" xfId="530"/>
    <cellStyle name="40% - Accent1_46EE.2011(v1.0)" xfId="531"/>
    <cellStyle name="40% - Accent2" xfId="532"/>
    <cellStyle name="40% - Accent2 2" xfId="533"/>
    <cellStyle name="40% - Accent2_46EE.2011(v1.0)" xfId="534"/>
    <cellStyle name="40% - Accent3" xfId="535"/>
    <cellStyle name="40% - Accent3 2" xfId="536"/>
    <cellStyle name="40% - Accent3_46EE.2011(v1.0)" xfId="537"/>
    <cellStyle name="40% - Accent4" xfId="538"/>
    <cellStyle name="40% - Accent4 2" xfId="539"/>
    <cellStyle name="40% - Accent4_46EE.2011(v1.0)" xfId="540"/>
    <cellStyle name="40% - Accent5" xfId="541"/>
    <cellStyle name="40% - Accent5 2" xfId="542"/>
    <cellStyle name="40% - Accent5_46EE.2011(v1.0)" xfId="543"/>
    <cellStyle name="40% - Accent6" xfId="544"/>
    <cellStyle name="40% - Accent6 2" xfId="545"/>
    <cellStyle name="40% - Accent6_46EE.2011(v1.0)" xfId="546"/>
    <cellStyle name="40% - Акцент1 10" xfId="547"/>
    <cellStyle name="40% - Акцент1 2" xfId="548"/>
    <cellStyle name="40% - Акцент1 2 2" xfId="549"/>
    <cellStyle name="40% - Акцент1 2_46EE.2011(v1.0)" xfId="550"/>
    <cellStyle name="40% - Акцент1 3" xfId="551"/>
    <cellStyle name="40% - Акцент1 3 2" xfId="552"/>
    <cellStyle name="40% - Акцент1 3_46EE.2011(v1.0)" xfId="553"/>
    <cellStyle name="40% - Акцент1 4" xfId="554"/>
    <cellStyle name="40% - Акцент1 4 2" xfId="555"/>
    <cellStyle name="40% - Акцент1 4_46EE.2011(v1.0)" xfId="556"/>
    <cellStyle name="40% - Акцент1 5" xfId="557"/>
    <cellStyle name="40% - Акцент1 5 2" xfId="558"/>
    <cellStyle name="40% - Акцент1 5_46EE.2011(v1.0)" xfId="559"/>
    <cellStyle name="40% - Акцент1 6" xfId="560"/>
    <cellStyle name="40% - Акцент1 6 2" xfId="561"/>
    <cellStyle name="40% - Акцент1 6_46EE.2011(v1.0)" xfId="562"/>
    <cellStyle name="40% - Акцент1 7" xfId="563"/>
    <cellStyle name="40% - Акцент1 7 2" xfId="564"/>
    <cellStyle name="40% - Акцент1 7_46EE.2011(v1.0)" xfId="565"/>
    <cellStyle name="40% - Акцент1 8" xfId="566"/>
    <cellStyle name="40% - Акцент1 8 2" xfId="567"/>
    <cellStyle name="40% - Акцент1 8_46EE.2011(v1.0)" xfId="568"/>
    <cellStyle name="40% - Акцент1 9" xfId="569"/>
    <cellStyle name="40% - Акцент1 9 2" xfId="570"/>
    <cellStyle name="40% - Акцент1 9_46EE.2011(v1.0)" xfId="571"/>
    <cellStyle name="40% - Акцент2 10" xfId="572"/>
    <cellStyle name="40% - Акцент2 2" xfId="573"/>
    <cellStyle name="40% - Акцент2 2 2" xfId="574"/>
    <cellStyle name="40% - Акцент2 2_46EE.2011(v1.0)" xfId="575"/>
    <cellStyle name="40% - Акцент2 3" xfId="576"/>
    <cellStyle name="40% - Акцент2 3 2" xfId="577"/>
    <cellStyle name="40% - Акцент2 3_46EE.2011(v1.0)" xfId="578"/>
    <cellStyle name="40% - Акцент2 4" xfId="579"/>
    <cellStyle name="40% - Акцент2 4 2" xfId="580"/>
    <cellStyle name="40% - Акцент2 4_46EE.2011(v1.0)" xfId="581"/>
    <cellStyle name="40% - Акцент2 5" xfId="582"/>
    <cellStyle name="40% - Акцент2 5 2" xfId="583"/>
    <cellStyle name="40% - Акцент2 5_46EE.2011(v1.0)" xfId="584"/>
    <cellStyle name="40% - Акцент2 6" xfId="585"/>
    <cellStyle name="40% - Акцент2 6 2" xfId="586"/>
    <cellStyle name="40% - Акцент2 6_46EE.2011(v1.0)" xfId="587"/>
    <cellStyle name="40% - Акцент2 7" xfId="588"/>
    <cellStyle name="40% - Акцент2 7 2" xfId="589"/>
    <cellStyle name="40% - Акцент2 7_46EE.2011(v1.0)" xfId="590"/>
    <cellStyle name="40% - Акцент2 8" xfId="591"/>
    <cellStyle name="40% - Акцент2 8 2" xfId="592"/>
    <cellStyle name="40% - Акцент2 8_46EE.2011(v1.0)" xfId="593"/>
    <cellStyle name="40% - Акцент2 9" xfId="594"/>
    <cellStyle name="40% - Акцент2 9 2" xfId="595"/>
    <cellStyle name="40% - Акцент2 9_46EE.2011(v1.0)" xfId="596"/>
    <cellStyle name="40% - Акцент3 10" xfId="597"/>
    <cellStyle name="40% - Акцент3 2" xfId="598"/>
    <cellStyle name="40% - Акцент3 2 2" xfId="599"/>
    <cellStyle name="40% - Акцент3 2_46EE.2011(v1.0)" xfId="600"/>
    <cellStyle name="40% - Акцент3 3" xfId="601"/>
    <cellStyle name="40% - Акцент3 3 2" xfId="602"/>
    <cellStyle name="40% - Акцент3 3_46EE.2011(v1.0)" xfId="603"/>
    <cellStyle name="40% - Акцент3 4" xfId="604"/>
    <cellStyle name="40% - Акцент3 4 2" xfId="605"/>
    <cellStyle name="40% - Акцент3 4_46EE.2011(v1.0)" xfId="606"/>
    <cellStyle name="40% - Акцент3 5" xfId="607"/>
    <cellStyle name="40% - Акцент3 5 2" xfId="608"/>
    <cellStyle name="40% - Акцент3 5_46EE.2011(v1.0)" xfId="609"/>
    <cellStyle name="40% - Акцент3 6" xfId="610"/>
    <cellStyle name="40% - Акцент3 6 2" xfId="611"/>
    <cellStyle name="40% - Акцент3 6_46EE.2011(v1.0)" xfId="612"/>
    <cellStyle name="40% - Акцент3 7" xfId="613"/>
    <cellStyle name="40% - Акцент3 7 2" xfId="614"/>
    <cellStyle name="40% - Акцент3 7_46EE.2011(v1.0)" xfId="615"/>
    <cellStyle name="40% - Акцент3 8" xfId="616"/>
    <cellStyle name="40% - Акцент3 8 2" xfId="617"/>
    <cellStyle name="40% - Акцент3 8_46EE.2011(v1.0)" xfId="618"/>
    <cellStyle name="40% - Акцент3 9" xfId="619"/>
    <cellStyle name="40% - Акцент3 9 2" xfId="620"/>
    <cellStyle name="40% - Акцент3 9_46EE.2011(v1.0)" xfId="621"/>
    <cellStyle name="40% - Акцент4 10" xfId="622"/>
    <cellStyle name="40% - Акцент4 2" xfId="623"/>
    <cellStyle name="40% - Акцент4 2 2" xfId="624"/>
    <cellStyle name="40% - Акцент4 2_46EE.2011(v1.0)" xfId="625"/>
    <cellStyle name="40% - Акцент4 3" xfId="626"/>
    <cellStyle name="40% - Акцент4 3 2" xfId="627"/>
    <cellStyle name="40% - Акцент4 3_46EE.2011(v1.0)" xfId="628"/>
    <cellStyle name="40% - Акцент4 4" xfId="629"/>
    <cellStyle name="40% - Акцент4 4 2" xfId="630"/>
    <cellStyle name="40% - Акцент4 4_46EE.2011(v1.0)" xfId="631"/>
    <cellStyle name="40% - Акцент4 5" xfId="632"/>
    <cellStyle name="40% - Акцент4 5 2" xfId="633"/>
    <cellStyle name="40% - Акцент4 5_46EE.2011(v1.0)" xfId="634"/>
    <cellStyle name="40% - Акцент4 6" xfId="635"/>
    <cellStyle name="40% - Акцент4 6 2" xfId="636"/>
    <cellStyle name="40% - Акцент4 6_46EE.2011(v1.0)" xfId="637"/>
    <cellStyle name="40% - Акцент4 7" xfId="638"/>
    <cellStyle name="40% - Акцент4 7 2" xfId="639"/>
    <cellStyle name="40% - Акцент4 7_46EE.2011(v1.0)" xfId="640"/>
    <cellStyle name="40% - Акцент4 8" xfId="641"/>
    <cellStyle name="40% - Акцент4 8 2" xfId="642"/>
    <cellStyle name="40% - Акцент4 8_46EE.2011(v1.0)" xfId="643"/>
    <cellStyle name="40% - Акцент4 9" xfId="644"/>
    <cellStyle name="40% - Акцент4 9 2" xfId="645"/>
    <cellStyle name="40% - Акцент4 9_46EE.2011(v1.0)" xfId="646"/>
    <cellStyle name="40% - Акцент5 10" xfId="647"/>
    <cellStyle name="40% - Акцент5 2" xfId="648"/>
    <cellStyle name="40% - Акцент5 2 2" xfId="649"/>
    <cellStyle name="40% - Акцент5 2_46EE.2011(v1.0)" xfId="650"/>
    <cellStyle name="40% - Акцент5 3" xfId="651"/>
    <cellStyle name="40% - Акцент5 3 2" xfId="652"/>
    <cellStyle name="40% - Акцент5 3_46EE.2011(v1.0)" xfId="653"/>
    <cellStyle name="40% - Акцент5 4" xfId="654"/>
    <cellStyle name="40% - Акцент5 4 2" xfId="655"/>
    <cellStyle name="40% - Акцент5 4_46EE.2011(v1.0)" xfId="656"/>
    <cellStyle name="40% - Акцент5 5" xfId="657"/>
    <cellStyle name="40% - Акцент5 5 2" xfId="658"/>
    <cellStyle name="40% - Акцент5 5_46EE.2011(v1.0)" xfId="659"/>
    <cellStyle name="40% - Акцент5 6" xfId="660"/>
    <cellStyle name="40% - Акцент5 6 2" xfId="661"/>
    <cellStyle name="40% - Акцент5 6_46EE.2011(v1.0)" xfId="662"/>
    <cellStyle name="40% - Акцент5 7" xfId="663"/>
    <cellStyle name="40% - Акцент5 7 2" xfId="664"/>
    <cellStyle name="40% - Акцент5 7_46EE.2011(v1.0)" xfId="665"/>
    <cellStyle name="40% - Акцент5 8" xfId="666"/>
    <cellStyle name="40% - Акцент5 8 2" xfId="667"/>
    <cellStyle name="40% - Акцент5 8_46EE.2011(v1.0)" xfId="668"/>
    <cellStyle name="40% - Акцент5 9" xfId="669"/>
    <cellStyle name="40% - Акцент5 9 2" xfId="670"/>
    <cellStyle name="40% - Акцент5 9_46EE.2011(v1.0)" xfId="671"/>
    <cellStyle name="40% - Акцент6 10" xfId="672"/>
    <cellStyle name="40% - Акцент6 2" xfId="673"/>
    <cellStyle name="40% - Акцент6 2 2" xfId="674"/>
    <cellStyle name="40% - Акцент6 2_46EE.2011(v1.0)" xfId="675"/>
    <cellStyle name="40% - Акцент6 3" xfId="676"/>
    <cellStyle name="40% - Акцент6 3 2" xfId="677"/>
    <cellStyle name="40% - Акцент6 3_46EE.2011(v1.0)" xfId="678"/>
    <cellStyle name="40% - Акцент6 4" xfId="679"/>
    <cellStyle name="40% - Акцент6 4 2" xfId="680"/>
    <cellStyle name="40% - Акцент6 4_46EE.2011(v1.0)" xfId="681"/>
    <cellStyle name="40% - Акцент6 5" xfId="682"/>
    <cellStyle name="40% - Акцент6 5 2" xfId="683"/>
    <cellStyle name="40% - Акцент6 5_46EE.2011(v1.0)" xfId="684"/>
    <cellStyle name="40% - Акцент6 6" xfId="685"/>
    <cellStyle name="40% - Акцент6 6 2" xfId="686"/>
    <cellStyle name="40% - Акцент6 6_46EE.2011(v1.0)" xfId="687"/>
    <cellStyle name="40% - Акцент6 7" xfId="688"/>
    <cellStyle name="40% - Акцент6 7 2" xfId="689"/>
    <cellStyle name="40% - Акцент6 7_46EE.2011(v1.0)" xfId="690"/>
    <cellStyle name="40% - Акцент6 8" xfId="691"/>
    <cellStyle name="40% - Акцент6 8 2" xfId="692"/>
    <cellStyle name="40% - Акцент6 8_46EE.2011(v1.0)" xfId="693"/>
    <cellStyle name="40% - Акцент6 9" xfId="694"/>
    <cellStyle name="40% - Акцент6 9 2" xfId="695"/>
    <cellStyle name="40% - Акцент6 9_46EE.2011(v1.0)" xfId="696"/>
    <cellStyle name="60% - Accent1" xfId="697"/>
    <cellStyle name="60% - Accent2" xfId="698"/>
    <cellStyle name="60% - Accent3" xfId="699"/>
    <cellStyle name="60% - Accent4" xfId="700"/>
    <cellStyle name="60% - Accent5" xfId="701"/>
    <cellStyle name="60% - Accent6" xfId="702"/>
    <cellStyle name="60% - Акцент1 10" xfId="703"/>
    <cellStyle name="60% - Акцент1 2" xfId="704"/>
    <cellStyle name="60% - Акцент1 2 2" xfId="705"/>
    <cellStyle name="60% - Акцент1 3" xfId="706"/>
    <cellStyle name="60% - Акцент1 3 2" xfId="707"/>
    <cellStyle name="60% - Акцент1 4" xfId="708"/>
    <cellStyle name="60% - Акцент1 4 2" xfId="709"/>
    <cellStyle name="60% - Акцент1 5" xfId="710"/>
    <cellStyle name="60% - Акцент1 5 2" xfId="711"/>
    <cellStyle name="60% - Акцент1 6" xfId="712"/>
    <cellStyle name="60% - Акцент1 6 2" xfId="713"/>
    <cellStyle name="60% - Акцент1 7" xfId="714"/>
    <cellStyle name="60% - Акцент1 7 2" xfId="715"/>
    <cellStyle name="60% - Акцент1 8" xfId="716"/>
    <cellStyle name="60% - Акцент1 8 2" xfId="717"/>
    <cellStyle name="60% - Акцент1 9" xfId="718"/>
    <cellStyle name="60% - Акцент1 9 2" xfId="719"/>
    <cellStyle name="60% - Акцент2 10" xfId="720"/>
    <cellStyle name="60% - Акцент2 2" xfId="721"/>
    <cellStyle name="60% - Акцент2 2 2" xfId="722"/>
    <cellStyle name="60% - Акцент2 3" xfId="723"/>
    <cellStyle name="60% - Акцент2 3 2" xfId="724"/>
    <cellStyle name="60% - Акцент2 4" xfId="725"/>
    <cellStyle name="60% - Акцент2 4 2" xfId="726"/>
    <cellStyle name="60% - Акцент2 5" xfId="727"/>
    <cellStyle name="60% - Акцент2 5 2" xfId="728"/>
    <cellStyle name="60% - Акцент2 6" xfId="729"/>
    <cellStyle name="60% - Акцент2 6 2" xfId="730"/>
    <cellStyle name="60% - Акцент2 7" xfId="731"/>
    <cellStyle name="60% - Акцент2 7 2" xfId="732"/>
    <cellStyle name="60% - Акцент2 8" xfId="733"/>
    <cellStyle name="60% - Акцент2 8 2" xfId="734"/>
    <cellStyle name="60% - Акцент2 9" xfId="735"/>
    <cellStyle name="60% - Акцент2 9 2" xfId="736"/>
    <cellStyle name="60% - Акцент3 10" xfId="737"/>
    <cellStyle name="60% - Акцент3 2" xfId="738"/>
    <cellStyle name="60% - Акцент3 2 2" xfId="739"/>
    <cellStyle name="60% - Акцент3 3" xfId="740"/>
    <cellStyle name="60% - Акцент3 3 2" xfId="741"/>
    <cellStyle name="60% - Акцент3 4" xfId="742"/>
    <cellStyle name="60% - Акцент3 4 2" xfId="743"/>
    <cellStyle name="60% - Акцент3 5" xfId="744"/>
    <cellStyle name="60% - Акцент3 5 2" xfId="745"/>
    <cellStyle name="60% - Акцент3 6" xfId="746"/>
    <cellStyle name="60% - Акцент3 6 2" xfId="747"/>
    <cellStyle name="60% - Акцент3 7" xfId="748"/>
    <cellStyle name="60% - Акцент3 7 2" xfId="749"/>
    <cellStyle name="60% - Акцент3 8" xfId="750"/>
    <cellStyle name="60% - Акцент3 8 2" xfId="751"/>
    <cellStyle name="60% - Акцент3 9" xfId="752"/>
    <cellStyle name="60% - Акцент3 9 2" xfId="753"/>
    <cellStyle name="60% - Акцент4 10" xfId="754"/>
    <cellStyle name="60% - Акцент4 2" xfId="755"/>
    <cellStyle name="60% - Акцент4 2 2" xfId="756"/>
    <cellStyle name="60% - Акцент4 3" xfId="757"/>
    <cellStyle name="60% - Акцент4 3 2" xfId="758"/>
    <cellStyle name="60% - Акцент4 4" xfId="759"/>
    <cellStyle name="60% - Акцент4 4 2" xfId="760"/>
    <cellStyle name="60% - Акцент4 5" xfId="761"/>
    <cellStyle name="60% - Акцент4 5 2" xfId="762"/>
    <cellStyle name="60% - Акцент4 6" xfId="763"/>
    <cellStyle name="60% - Акцент4 6 2" xfId="764"/>
    <cellStyle name="60% - Акцент4 7" xfId="765"/>
    <cellStyle name="60% - Акцент4 7 2" xfId="766"/>
    <cellStyle name="60% - Акцент4 8" xfId="767"/>
    <cellStyle name="60% - Акцент4 8 2" xfId="768"/>
    <cellStyle name="60% - Акцент4 9" xfId="769"/>
    <cellStyle name="60% - Акцент4 9 2" xfId="770"/>
    <cellStyle name="60% - Акцент5 10" xfId="771"/>
    <cellStyle name="60% - Акцент5 2" xfId="772"/>
    <cellStyle name="60% - Акцент5 2 2" xfId="773"/>
    <cellStyle name="60% - Акцент5 3" xfId="774"/>
    <cellStyle name="60% - Акцент5 3 2" xfId="775"/>
    <cellStyle name="60% - Акцент5 4" xfId="776"/>
    <cellStyle name="60% - Акцент5 4 2" xfId="777"/>
    <cellStyle name="60% - Акцент5 5" xfId="778"/>
    <cellStyle name="60% - Акцент5 5 2" xfId="779"/>
    <cellStyle name="60% - Акцент5 6" xfId="780"/>
    <cellStyle name="60% - Акцент5 6 2" xfId="781"/>
    <cellStyle name="60% - Акцент5 7" xfId="782"/>
    <cellStyle name="60% - Акцент5 7 2" xfId="783"/>
    <cellStyle name="60% - Акцент5 8" xfId="784"/>
    <cellStyle name="60% - Акцент5 8 2" xfId="785"/>
    <cellStyle name="60% - Акцент5 9" xfId="786"/>
    <cellStyle name="60% - Акцент5 9 2" xfId="787"/>
    <cellStyle name="60% - Акцент6 10" xfId="788"/>
    <cellStyle name="60% - Акцент6 2" xfId="789"/>
    <cellStyle name="60% - Акцент6 2 2" xfId="790"/>
    <cellStyle name="60% - Акцент6 3" xfId="791"/>
    <cellStyle name="60% - Акцент6 3 2" xfId="792"/>
    <cellStyle name="60% - Акцент6 4" xfId="793"/>
    <cellStyle name="60% - Акцент6 4 2" xfId="794"/>
    <cellStyle name="60% - Акцент6 5" xfId="795"/>
    <cellStyle name="60% - Акцент6 5 2" xfId="796"/>
    <cellStyle name="60% - Акцент6 6" xfId="797"/>
    <cellStyle name="60% - Акцент6 6 2" xfId="798"/>
    <cellStyle name="60% - Акцент6 7" xfId="799"/>
    <cellStyle name="60% - Акцент6 7 2" xfId="800"/>
    <cellStyle name="60% - Акцент6 8" xfId="801"/>
    <cellStyle name="60% - Акцент6 8 2" xfId="802"/>
    <cellStyle name="60% - Акцент6 9" xfId="803"/>
    <cellStyle name="60% - Акцент6 9 2" xfId="804"/>
    <cellStyle name="6Code" xfId="805"/>
    <cellStyle name="8pt" xfId="806"/>
    <cellStyle name="Accent1" xfId="807"/>
    <cellStyle name="Accent2" xfId="808"/>
    <cellStyle name="Accent3" xfId="809"/>
    <cellStyle name="Accent4" xfId="810"/>
    <cellStyle name="Accent5" xfId="811"/>
    <cellStyle name="Accent6" xfId="812"/>
    <cellStyle name="Ăčďĺđńńűëęŕ" xfId="813"/>
    <cellStyle name="Aeia?nnueea" xfId="814"/>
    <cellStyle name="Áĺççŕůčňíűé" xfId="815"/>
    <cellStyle name="Äĺíĺćíűé [0]_(ňŕá 3č)" xfId="816"/>
    <cellStyle name="Äĺíĺćíűé_(ňŕá 3č)" xfId="817"/>
    <cellStyle name="alternate" xfId="818"/>
    <cellStyle name="alternate 2" xfId="819"/>
    <cellStyle name="alternate 2 2" xfId="820"/>
    <cellStyle name="ARtext" xfId="821"/>
    <cellStyle name="Bad" xfId="822"/>
    <cellStyle name="Blue" xfId="823"/>
    <cellStyle name="Body_$Dollars" xfId="824"/>
    <cellStyle name="Calc Currency (0)" xfId="825"/>
    <cellStyle name="Calc Currency (0) 2" xfId="826"/>
    <cellStyle name="Calc Currency (0) 2 2" xfId="827"/>
    <cellStyle name="Calc Currency (0) 2_прил_1_ Формат БП 2012" xfId="828"/>
    <cellStyle name="Calc Currency (0)_СТАНЦИИ_2011_БП" xfId="829"/>
    <cellStyle name="Calc Currency (2)" xfId="830"/>
    <cellStyle name="Calc Percent (0)" xfId="831"/>
    <cellStyle name="Calc Percent (1)" xfId="832"/>
    <cellStyle name="Calc Percent (2)" xfId="833"/>
    <cellStyle name="Calc Units (0)" xfId="834"/>
    <cellStyle name="Calc Units (1)" xfId="835"/>
    <cellStyle name="Calc Units (2)" xfId="836"/>
    <cellStyle name="Calculation" xfId="837"/>
    <cellStyle name="Call ins" xfId="838"/>
    <cellStyle name="Centered Heading" xfId="839"/>
    <cellStyle name="Check" xfId="840"/>
    <cellStyle name="Check Cell" xfId="841"/>
    <cellStyle name="CMK" xfId="842"/>
    <cellStyle name="Code" xfId="843"/>
    <cellStyle name="Code 2" xfId="844"/>
    <cellStyle name="Comma [00]" xfId="845"/>
    <cellStyle name="Comma 0" xfId="846"/>
    <cellStyle name="Comma 0*" xfId="847"/>
    <cellStyle name="Comma 0.0" xfId="848"/>
    <cellStyle name="Comma 0.0 2" xfId="849"/>
    <cellStyle name="Comma 0.0 2 2" xfId="850"/>
    <cellStyle name="Comma 0.00" xfId="851"/>
    <cellStyle name="Comma 0.00 2" xfId="852"/>
    <cellStyle name="Comma 0.00 2 2" xfId="853"/>
    <cellStyle name="Comma 0.000" xfId="854"/>
    <cellStyle name="Comma 0.000 2" xfId="855"/>
    <cellStyle name="Comma 0.000 2 2" xfId="856"/>
    <cellStyle name="Comma 2" xfId="857"/>
    <cellStyle name="Comma 3*" xfId="858"/>
    <cellStyle name="Comma0" xfId="859"/>
    <cellStyle name="Comma0 - Style3" xfId="860"/>
    <cellStyle name="Comma0 2" xfId="861"/>
    <cellStyle name="Comma0 2 2" xfId="862"/>
    <cellStyle name="Comma0 3" xfId="863"/>
    <cellStyle name="Comma0 3 2" xfId="864"/>
    <cellStyle name="Comma1 - Style1" xfId="865"/>
    <cellStyle name="Company Name" xfId="866"/>
    <cellStyle name="Credit" xfId="867"/>
    <cellStyle name="Credit subtotal" xfId="868"/>
    <cellStyle name="Credit Total" xfId="869"/>
    <cellStyle name="Çŕůčňíűé" xfId="870"/>
    <cellStyle name="Currency [0]" xfId="871"/>
    <cellStyle name="Currency [0] 2" xfId="872"/>
    <cellStyle name="Currency [0] 2 2" xfId="873"/>
    <cellStyle name="Currency [0] 2 3" xfId="874"/>
    <cellStyle name="Currency [0] 2 4" xfId="875"/>
    <cellStyle name="Currency [0] 2 5" xfId="876"/>
    <cellStyle name="Currency [0] 2 6" xfId="877"/>
    <cellStyle name="Currency [0] 2 7" xfId="878"/>
    <cellStyle name="Currency [0] 2 8" xfId="879"/>
    <cellStyle name="Currency [0] 3" xfId="880"/>
    <cellStyle name="Currency [0] 3 2" xfId="881"/>
    <cellStyle name="Currency [0] 3 3" xfId="882"/>
    <cellStyle name="Currency [0] 3 4" xfId="883"/>
    <cellStyle name="Currency [0] 3 5" xfId="884"/>
    <cellStyle name="Currency [0] 3 6" xfId="885"/>
    <cellStyle name="Currency [0] 3 7" xfId="886"/>
    <cellStyle name="Currency [0] 3 8" xfId="887"/>
    <cellStyle name="Currency [0] 4" xfId="888"/>
    <cellStyle name="Currency [0] 4 2" xfId="889"/>
    <cellStyle name="Currency [0] 4 3" xfId="890"/>
    <cellStyle name="Currency [0] 4 4" xfId="891"/>
    <cellStyle name="Currency [0] 4 5" xfId="892"/>
    <cellStyle name="Currency [0] 4 6" xfId="893"/>
    <cellStyle name="Currency [0] 4 7" xfId="894"/>
    <cellStyle name="Currency [0] 4 8" xfId="895"/>
    <cellStyle name="Currency [0] 5" xfId="896"/>
    <cellStyle name="Currency [0] 5 2" xfId="897"/>
    <cellStyle name="Currency [0] 5 3" xfId="898"/>
    <cellStyle name="Currency [0] 5 4" xfId="899"/>
    <cellStyle name="Currency [0] 5 5" xfId="900"/>
    <cellStyle name="Currency [0] 5 6" xfId="901"/>
    <cellStyle name="Currency [0] 5 7" xfId="902"/>
    <cellStyle name="Currency [0] 5 8" xfId="903"/>
    <cellStyle name="Currency [0] 6" xfId="904"/>
    <cellStyle name="Currency [0] 6 2" xfId="905"/>
    <cellStyle name="Currency [0] 7" xfId="906"/>
    <cellStyle name="Currency [0] 7 2" xfId="907"/>
    <cellStyle name="Currency [0] 8" xfId="908"/>
    <cellStyle name="Currency [0] 8 2" xfId="909"/>
    <cellStyle name="Currency [00]" xfId="910"/>
    <cellStyle name="Currency 0" xfId="911"/>
    <cellStyle name="Currency 0.0" xfId="912"/>
    <cellStyle name="Currency 0.0 2" xfId="913"/>
    <cellStyle name="Currency 0.0 2 2" xfId="914"/>
    <cellStyle name="Currency 0.00" xfId="915"/>
    <cellStyle name="Currency 0.00 2" xfId="916"/>
    <cellStyle name="Currency 0.00 2 2" xfId="917"/>
    <cellStyle name="Currency 0.000" xfId="918"/>
    <cellStyle name="Currency 0.000 2" xfId="919"/>
    <cellStyle name="Currency 0.000 2 2" xfId="920"/>
    <cellStyle name="Currency 2" xfId="921"/>
    <cellStyle name="Currency EN" xfId="922"/>
    <cellStyle name="Currency RU" xfId="923"/>
    <cellStyle name="Currency RU calc" xfId="924"/>
    <cellStyle name="Currency RU_CP-P (2)" xfId="925"/>
    <cellStyle name="Currency0" xfId="926"/>
    <cellStyle name="Currency0 2" xfId="927"/>
    <cellStyle name="Currency0 2 2" xfId="928"/>
    <cellStyle name="Currency2" xfId="929"/>
    <cellStyle name="Date" xfId="930"/>
    <cellStyle name="Date 2" xfId="931"/>
    <cellStyle name="Date 2 2" xfId="932"/>
    <cellStyle name="Date Aligned" xfId="933"/>
    <cellStyle name="Date EN" xfId="934"/>
    <cellStyle name="Date RU" xfId="935"/>
    <cellStyle name="Date Short" xfId="936"/>
    <cellStyle name="Date_Форма по эффективной ставке v 20.11.2006" xfId="937"/>
    <cellStyle name="Dates" xfId="938"/>
    <cellStyle name="Debit" xfId="939"/>
    <cellStyle name="Debit subtotal" xfId="940"/>
    <cellStyle name="Debit Total" xfId="941"/>
    <cellStyle name="DELTA" xfId="942"/>
    <cellStyle name="DELTA 2" xfId="943"/>
    <cellStyle name="DELTA 2 2" xfId="944"/>
    <cellStyle name="DELTA 2_прил_1_ Формат БП 2012" xfId="945"/>
    <cellStyle name="DELTA_6.1-топл_расход" xfId="946"/>
    <cellStyle name="Deviant" xfId="947"/>
    <cellStyle name="Dezimal [0]_AX-5-Loan-Portfolio-Efficiency-310899" xfId="948"/>
    <cellStyle name="Dezimal_AX-5-Loan-Portfolio-Efficiency-310899" xfId="949"/>
    <cellStyle name="done" xfId="950"/>
    <cellStyle name="done 2" xfId="951"/>
    <cellStyle name="done 2 2" xfId="952"/>
    <cellStyle name="Dotted Line" xfId="953"/>
    <cellStyle name="Dziesiêtny [0]_1" xfId="954"/>
    <cellStyle name="Dziesiętny [0]_Annexes WWBU 02-03 ER" xfId="955"/>
    <cellStyle name="Dziesiêtny_1" xfId="956"/>
    <cellStyle name="Dziesiętny_Annexes WWBU 02-03 ER" xfId="957"/>
    <cellStyle name="E-mail" xfId="958"/>
    <cellStyle name="Enter Currency (0)" xfId="959"/>
    <cellStyle name="Enter Currency (2)" xfId="960"/>
    <cellStyle name="Enter Units (0)" xfId="961"/>
    <cellStyle name="Enter Units (1)" xfId="962"/>
    <cellStyle name="Enter Units (2)" xfId="963"/>
    <cellStyle name="Euro" xfId="964"/>
    <cellStyle name="Euro 2" xfId="965"/>
    <cellStyle name="Euro 2 2" xfId="966"/>
    <cellStyle name="Euro 3" xfId="967"/>
    <cellStyle name="Euro_АРМ_БП__АО-Генерация_2010" xfId="968"/>
    <cellStyle name="ew" xfId="969"/>
    <cellStyle name="ew 2" xfId="970"/>
    <cellStyle name="ew 2 2" xfId="971"/>
    <cellStyle name="ew 2_прил_1_ Формат БП 2012" xfId="972"/>
    <cellStyle name="ew 3" xfId="973"/>
    <cellStyle name="ew_БП_СЗТЭЦ_2011" xfId="974"/>
    <cellStyle name="Explanatory Text" xfId="975"/>
    <cellStyle name="F2" xfId="976"/>
    <cellStyle name="F3" xfId="977"/>
    <cellStyle name="F4" xfId="978"/>
    <cellStyle name="F5" xfId="979"/>
    <cellStyle name="F6" xfId="980"/>
    <cellStyle name="F7" xfId="981"/>
    <cellStyle name="F8" xfId="982"/>
    <cellStyle name="Factor" xfId="983"/>
    <cellStyle name="fghdfhgvhgvhOR" xfId="984"/>
    <cellStyle name="Fixed" xfId="985"/>
    <cellStyle name="Fixed 2" xfId="986"/>
    <cellStyle name="Fixed 2 2" xfId="987"/>
    <cellStyle name="Fixed3 - Style2" xfId="988"/>
    <cellStyle name="Flag" xfId="989"/>
    <cellStyle name="Flag 2" xfId="990"/>
    <cellStyle name="Flag 2 2" xfId="991"/>
    <cellStyle name="Flag 2_прил_1_ Формат БП 2012" xfId="992"/>
    <cellStyle name="Flag_СТАНЦИИ_2011_БП" xfId="993"/>
    <cellStyle name="fo]_x000d__x000a_UserName=Murat Zelef_x000d__x000a_UserCompany=Bumerang_x000d__x000a__x000d__x000a_[File Paths]_x000d__x000a_WorkingDirectory=C:\EQUIS\DLWIN_x000d__x000a_DownLoader=C" xfId="994"/>
    <cellStyle name="fo]_x000d__x000a_UserName=Murat Zelef_x000d__x000a_UserCompany=Bumerang_x000d__x000a__x000d__x000a_[File Paths]_x000d__x000a_WorkingDirectory=C:\EQUIS\DLWIN_x000d__x000a_DownLoader=C 2" xfId="995"/>
    <cellStyle name="fo]_x000d__x000a_UserName=Murat Zelef_x000d__x000a_UserCompany=Bumerang_x000d__x000a__x000d__x000a_[File Paths]_x000d__x000a_WorkingDirectory=C:\EQUIS\DLWIN_x000d__x000a_DownLoader=C 2 2" xfId="996"/>
    <cellStyle name="fo]_x000d__x000a_UserName=Murat Zelef_x000d__x000a_UserCompany=Bumerang_x000d__x000a__x000d__x000a_[File Paths]_x000d__x000a_WorkingDirectory=C:\EQUIS\DLWIN_x000d__x000a_DownLoader=C 2 2 2" xfId="997"/>
    <cellStyle name="fo]_x000d__x000a_UserName=Murat Zelef_x000d__x000a_UserCompany=Bumerang_x000d__x000a__x000d__x000a_[File Paths]_x000d__x000a_WorkingDirectory=C:\EQUIS\DLWIN_x000d__x000a_DownLoader=C_СТАНЦИИ_2011_БП" xfId="998"/>
    <cellStyle name="Followed Hyperlink" xfId="999"/>
    <cellStyle name="Footnote" xfId="1000"/>
    <cellStyle name="From" xfId="1001"/>
    <cellStyle name="Gia's" xfId="1002"/>
    <cellStyle name="Good" xfId="1003"/>
    <cellStyle name="Green" xfId="1004"/>
    <cellStyle name="Grey" xfId="1005"/>
    <cellStyle name="hard no" xfId="1006"/>
    <cellStyle name="Hard Percent" xfId="1007"/>
    <cellStyle name="hardno" xfId="1008"/>
    <cellStyle name="Header" xfId="1009"/>
    <cellStyle name="Header1" xfId="1010"/>
    <cellStyle name="Header2" xfId="1011"/>
    <cellStyle name="Heading" xfId="1012"/>
    <cellStyle name="Heading 1" xfId="1013"/>
    <cellStyle name="Heading 1 2" xfId="1014"/>
    <cellStyle name="Heading 1 2 2" xfId="1015"/>
    <cellStyle name="Heading 1 2_прил_1_ Формат БП 2012" xfId="1016"/>
    <cellStyle name="Heading 1_СТАНЦИИ_2011_БП" xfId="1017"/>
    <cellStyle name="Heading 2" xfId="1018"/>
    <cellStyle name="Heading 2 2" xfId="1019"/>
    <cellStyle name="Heading 2 2 2" xfId="1020"/>
    <cellStyle name="Heading 2 2_прил_1_ Формат БП 2012" xfId="1021"/>
    <cellStyle name="Heading 2_СТАНЦИИ_2011_БП" xfId="1022"/>
    <cellStyle name="Heading 3" xfId="1023"/>
    <cellStyle name="Heading 4" xfId="1024"/>
    <cellStyle name="Heading No Underline" xfId="1025"/>
    <cellStyle name="Heading With Underline" xfId="1026"/>
    <cellStyle name="Heading_06 11_ноябрь_19 12 06" xfId="1027"/>
    <cellStyle name="Heading1" xfId="1028"/>
    <cellStyle name="Heading1 2" xfId="1029"/>
    <cellStyle name="Heading1 2 2" xfId="1030"/>
    <cellStyle name="Heading1 2_прил_1_ Формат БП 2012" xfId="1031"/>
    <cellStyle name="Heading1_СТАНЦИИ_2011_БП" xfId="1032"/>
    <cellStyle name="Heading2" xfId="1033"/>
    <cellStyle name="Heading2 2" xfId="1034"/>
    <cellStyle name="Heading2 2 2" xfId="1035"/>
    <cellStyle name="Heading2 2_прил_1_ Формат БП 2012" xfId="1036"/>
    <cellStyle name="Heading2_СТАНЦИИ_2011_БП" xfId="1037"/>
    <cellStyle name="Heading3" xfId="1038"/>
    <cellStyle name="Heading3 2" xfId="1039"/>
    <cellStyle name="Heading3 2 2" xfId="1040"/>
    <cellStyle name="Heading3 2_прил_1_ Формат БП 2012" xfId="1041"/>
    <cellStyle name="Heading3_СТАНЦИИ_2011_БП" xfId="1042"/>
    <cellStyle name="Heading4" xfId="1043"/>
    <cellStyle name="Heading4 2" xfId="1044"/>
    <cellStyle name="Heading4 2 2" xfId="1045"/>
    <cellStyle name="Heading4 2_прил_1_ Формат БП 2012" xfId="1046"/>
    <cellStyle name="Heading4_СТАНЦИИ_2011_БП" xfId="1047"/>
    <cellStyle name="Heading5" xfId="1048"/>
    <cellStyle name="Heading5 2" xfId="1049"/>
    <cellStyle name="Heading5 2 2" xfId="1050"/>
    <cellStyle name="Heading5 2_прил_1_ Формат БП 2012" xfId="1051"/>
    <cellStyle name="Heading5 3" xfId="1052"/>
    <cellStyle name="Heading5_БП_СЗТЭЦ_2011" xfId="1053"/>
    <cellStyle name="Heading6" xfId="1054"/>
    <cellStyle name="Heading6 2" xfId="1055"/>
    <cellStyle name="Heading6 2 2" xfId="1056"/>
    <cellStyle name="Heading6 2 2 2" xfId="1057"/>
    <cellStyle name="Heading6_прил_1_ Формат БП 2012" xfId="1058"/>
    <cellStyle name="Hipervínculo visitado_~0039347" xfId="1059"/>
    <cellStyle name="Hipervínculo_COMPARATIVOSSI" xfId="1060"/>
    <cellStyle name="Horizontal" xfId="1061"/>
    <cellStyle name="Horizontal 2" xfId="1062"/>
    <cellStyle name="Horizontal 2 2" xfId="1063"/>
    <cellStyle name="Horizontal 2_прил_1_ Формат БП 2012" xfId="1064"/>
    <cellStyle name="Horizontal_СТАНЦИИ_2011_БП" xfId="1065"/>
    <cellStyle name="Hyperlink" xfId="1066"/>
    <cellStyle name="Iau?iue_Iaucl" xfId="1067"/>
    <cellStyle name="Îáű÷íűé__FES" xfId="1068"/>
    <cellStyle name="Îáû÷íûé_23_1 " xfId="1069"/>
    <cellStyle name="IDLEditWorkbookLocalCurrency" xfId="1070"/>
    <cellStyle name="IDLEditWorkbookLocalCurrency 2" xfId="1071"/>
    <cellStyle name="IDLEditWorkbookLocalCurrency 2 2" xfId="1072"/>
    <cellStyle name="Îňęđűâŕâřŕ˙ń˙ ăčďĺđńńűëęŕ" xfId="1073"/>
    <cellStyle name="Info" xfId="1074"/>
    <cellStyle name="Input" xfId="1075"/>
    <cellStyle name="Input [yellow]" xfId="1076"/>
    <cellStyle name="Input_АРМ_БП__АО-Генерация_2010" xfId="1077"/>
    <cellStyle name="InputCurrency" xfId="1078"/>
    <cellStyle name="InputCurrency2" xfId="1079"/>
    <cellStyle name="InputMultiple1" xfId="1080"/>
    <cellStyle name="InputPercent1" xfId="1081"/>
    <cellStyle name="Inputs" xfId="1082"/>
    <cellStyle name="Inputs (const)" xfId="1083"/>
    <cellStyle name="Inputs Co" xfId="1084"/>
    <cellStyle name="Inputs_46EE.2011(v1.0)" xfId="1085"/>
    <cellStyle name="Ioe?uaaaoayny aeia?nnueea" xfId="1086"/>
    <cellStyle name="ISO" xfId="1087"/>
    <cellStyle name="ISO 2" xfId="1088"/>
    <cellStyle name="ISO 2 2" xfId="1089"/>
    <cellStyle name="ISO 2_прил_1_ Формат БП 2012" xfId="1090"/>
    <cellStyle name="ISO_СТАНЦИИ_2011_БП" xfId="1091"/>
    <cellStyle name="KPMG Heading 1" xfId="1092"/>
    <cellStyle name="KPMG Heading 2" xfId="1093"/>
    <cellStyle name="KPMG Heading 3" xfId="1094"/>
    <cellStyle name="KPMG Heading 4" xfId="1095"/>
    <cellStyle name="KPMG Normal" xfId="1096"/>
    <cellStyle name="KPMG Normal Text" xfId="1097"/>
    <cellStyle name="KPMG Normal_123" xfId="1098"/>
    <cellStyle name="Link Currency (0)" xfId="1099"/>
    <cellStyle name="Link Currency (2)" xfId="1100"/>
    <cellStyle name="Link Units (0)" xfId="1101"/>
    <cellStyle name="Link Units (1)" xfId="1102"/>
    <cellStyle name="Link Units (2)" xfId="1103"/>
    <cellStyle name="Linked Cell" xfId="1104"/>
    <cellStyle name="LMK" xfId="1105"/>
    <cellStyle name="Matrix" xfId="1106"/>
    <cellStyle name="Matrix 2" xfId="1107"/>
    <cellStyle name="Matrix 2 2" xfId="1108"/>
    <cellStyle name="Matrix 2_прил_1_ Формат БП 2012" xfId="1109"/>
    <cellStyle name="Matrix_СТАНЦИИ_2011_БП" xfId="1110"/>
    <cellStyle name="Migliaia (0)_Ita_01graf" xfId="1111"/>
    <cellStyle name="Migliaia_Ita_01graf" xfId="1112"/>
    <cellStyle name="Millares [0]_~0011760" xfId="1113"/>
    <cellStyle name="Millares_~0011760" xfId="1114"/>
    <cellStyle name="Milliers [0]_RESULTS" xfId="1115"/>
    <cellStyle name="Milliers_RESULTS" xfId="1116"/>
    <cellStyle name="Mon?taire [0]_RESULTS" xfId="1117"/>
    <cellStyle name="Mon?taire_RESULTS" xfId="1118"/>
    <cellStyle name="Moneda [0]_~0011760" xfId="1119"/>
    <cellStyle name="Moneda_~0011760" xfId="1120"/>
    <cellStyle name="Monetaire [0]_AR" xfId="1121"/>
    <cellStyle name="Monétaire [0]_RESULTS" xfId="1122"/>
    <cellStyle name="Monetaire_AR" xfId="1123"/>
    <cellStyle name="Monétaire_RESULTS" xfId="1124"/>
    <cellStyle name="Multiple" xfId="1125"/>
    <cellStyle name="Multiple1" xfId="1126"/>
    <cellStyle name="MultipleBelow" xfId="1127"/>
    <cellStyle name="Neutral" xfId="1128"/>
    <cellStyle name="Non d‚fini" xfId="1129"/>
    <cellStyle name="Non d‚fini 2" xfId="1130"/>
    <cellStyle name="Non d‚fini 2 2" xfId="1131"/>
    <cellStyle name="Non d‚fini 2 2 2" xfId="1132"/>
    <cellStyle name="Non d‚fini_СТАНЦИИ_2011_БП" xfId="1133"/>
    <cellStyle name="Non défini" xfId="1134"/>
    <cellStyle name="Non défini 2" xfId="1135"/>
    <cellStyle name="Non défini 2 2" xfId="1136"/>
    <cellStyle name="Non défini 2 2 2" xfId="1137"/>
    <cellStyle name="Non défini 2 3" xfId="1138"/>
    <cellStyle name="Non défini 2_прил_1_ Формат БП 2012" xfId="1139"/>
    <cellStyle name="Non défini 3" xfId="1140"/>
    <cellStyle name="Non défini_БП_СЗТЭЦ_2011" xfId="1141"/>
    <cellStyle name="Normal - Style1" xfId="1142"/>
    <cellStyle name="Normal - Style1 2" xfId="1143"/>
    <cellStyle name="Normal - Style1 2 2" xfId="1144"/>
    <cellStyle name="Normal - Style1 3" xfId="1145"/>
    <cellStyle name="Normal - Style1_АРМ_БП__АО-Генерация_2010" xfId="1146"/>
    <cellStyle name="Normal 2" xfId="1147"/>
    <cellStyle name="Normal 2 2" xfId="1148"/>
    <cellStyle name="normal 3" xfId="1149"/>
    <cellStyle name="normal 4" xfId="1150"/>
    <cellStyle name="normal 5" xfId="1151"/>
    <cellStyle name="normal 6" xfId="1152"/>
    <cellStyle name="normal 7" xfId="1153"/>
    <cellStyle name="normal 8" xfId="1154"/>
    <cellStyle name="normal 9" xfId="1155"/>
    <cellStyle name="Normal1" xfId="1156"/>
    <cellStyle name="Normal2" xfId="1157"/>
    <cellStyle name="Normale_Ita_01graf" xfId="1158"/>
    <cellStyle name="NormalGB" xfId="1159"/>
    <cellStyle name="normální_model květen" xfId="1160"/>
    <cellStyle name="Normalny_0" xfId="1161"/>
    <cellStyle name="normбlnм_laroux" xfId="1162"/>
    <cellStyle name="Note" xfId="1163"/>
    <cellStyle name="Note 2" xfId="1164"/>
    <cellStyle name="Note 2 2" xfId="1165"/>
    <cellStyle name="Note 2_прил_1_ Формат БП 2012" xfId="1166"/>
    <cellStyle name="Note_СТАНЦИИ_2011_БП" xfId="1167"/>
    <cellStyle name="Ôčíŕíńîâűé [0]_(ňŕá 3č)" xfId="1168"/>
    <cellStyle name="Ôčíŕíńîâűé_(ňŕá 3č)" xfId="1169"/>
    <cellStyle name="Ôèíàíñîâûé [0]_Ëèñò1" xfId="1170"/>
    <cellStyle name="Oeiainiaue [0]_NotesFA" xfId="1171"/>
    <cellStyle name="Ôèíàíñîâûé_Ëèñò1" xfId="1172"/>
    <cellStyle name="Oeiainiaue_NotesFA" xfId="1173"/>
    <cellStyle name="Option" xfId="1174"/>
    <cellStyle name="OptionHeading" xfId="1175"/>
    <cellStyle name="OptionHeading 2" xfId="1176"/>
    <cellStyle name="OptionHeading 2 2" xfId="1177"/>
    <cellStyle name="OptionHeading 2_прил_1_ Формат БП 2012" xfId="1178"/>
    <cellStyle name="OptionHeading_СТАНЦИИ_2011_БП" xfId="1179"/>
    <cellStyle name="Ouny?e [0]_Oi?a IAIE" xfId="1180"/>
    <cellStyle name="Ouny?e_Oi?a IAIE" xfId="1181"/>
    <cellStyle name="Òûñÿ÷è [0]_cogs" xfId="1182"/>
    <cellStyle name="Òûñÿ÷è_cogs" xfId="1183"/>
    <cellStyle name="Output" xfId="1184"/>
    <cellStyle name="Paaotsikko" xfId="1185"/>
    <cellStyle name="Paaotsikko 2" xfId="1186"/>
    <cellStyle name="Paaotsikko 2 2" xfId="1187"/>
    <cellStyle name="Paaotsikko 2_прил_1_ Формат БП 2012" xfId="1188"/>
    <cellStyle name="Paaotsikko_СТАНЦИИ_2011_БП" xfId="1189"/>
    <cellStyle name="Page Number" xfId="1190"/>
    <cellStyle name="pb_page_heading_LS" xfId="1191"/>
    <cellStyle name="Percen - Style1" xfId="1192"/>
    <cellStyle name="Percen - Style3" xfId="1193"/>
    <cellStyle name="Percent %" xfId="1194"/>
    <cellStyle name="Percent % 2" xfId="1195"/>
    <cellStyle name="Percent % 2 2" xfId="1196"/>
    <cellStyle name="Percent % Long Underline" xfId="1197"/>
    <cellStyle name="Percent % Long Underline 2" xfId="1198"/>
    <cellStyle name="Percent % Long Underline 2 2" xfId="1199"/>
    <cellStyle name="Percent (0)" xfId="1200"/>
    <cellStyle name="Percent (0) 2" xfId="1201"/>
    <cellStyle name="Percent (0) 2 2" xfId="1202"/>
    <cellStyle name="Percent [0]" xfId="1203"/>
    <cellStyle name="Percent [00]" xfId="1204"/>
    <cellStyle name="Percent [2]" xfId="1205"/>
    <cellStyle name="Percent [2] 2" xfId="1206"/>
    <cellStyle name="Percent 0.0%" xfId="1207"/>
    <cellStyle name="Percent 0.0% 2" xfId="1208"/>
    <cellStyle name="Percent 0.0% 2 2" xfId="1209"/>
    <cellStyle name="Percent 0.0% Long Underline" xfId="1210"/>
    <cellStyle name="Percent 0.0% Long Underline 2" xfId="1211"/>
    <cellStyle name="Percent 0.0% Long Underline 2 2" xfId="1212"/>
    <cellStyle name="Percent 0.00%" xfId="1213"/>
    <cellStyle name="Percent 0.00% 2" xfId="1214"/>
    <cellStyle name="Percent 0.00% 2 2" xfId="1215"/>
    <cellStyle name="Percent 0.00% Long Underline" xfId="1216"/>
    <cellStyle name="Percent 0.00% Long Underline 2" xfId="1217"/>
    <cellStyle name="Percent 0.00% Long Underline 2 2" xfId="1218"/>
    <cellStyle name="Percent 0.000%" xfId="1219"/>
    <cellStyle name="Percent 0.000% 2" xfId="1220"/>
    <cellStyle name="Percent 0.000% 2 2" xfId="1221"/>
    <cellStyle name="Percent 0.000% Long Underline" xfId="1222"/>
    <cellStyle name="Percent 0.000% Long Underline 2" xfId="1223"/>
    <cellStyle name="Percent 0.000% Long Underline 2 2" xfId="1224"/>
    <cellStyle name="Percent1" xfId="1225"/>
    <cellStyle name="PillarText" xfId="1226"/>
    <cellStyle name="Piug" xfId="1227"/>
    <cellStyle name="Plug" xfId="1228"/>
    <cellStyle name="PrePop Currency (0)" xfId="1229"/>
    <cellStyle name="PrePop Currency (2)" xfId="1230"/>
    <cellStyle name="PrePop Units (0)" xfId="1231"/>
    <cellStyle name="PrePop Units (1)" xfId="1232"/>
    <cellStyle name="PrePop Units (2)" xfId="1233"/>
    <cellStyle name="Price" xfId="1234"/>
    <cellStyle name="Price 2" xfId="1235"/>
    <cellStyle name="Price 2 2" xfId="1236"/>
    <cellStyle name="Price 2_прил_1_ Формат БП 2012" xfId="1237"/>
    <cellStyle name="Price_Body" xfId="1238"/>
    <cellStyle name="Salomon Logo" xfId="1239"/>
    <cellStyle name="SAPBEXaggData" xfId="1240"/>
    <cellStyle name="SAPBEXaggDataEmph" xfId="1241"/>
    <cellStyle name="SAPBEXaggItem" xfId="1242"/>
    <cellStyle name="SAPBEXaggItemX" xfId="1243"/>
    <cellStyle name="SAPBEXchaText" xfId="1244"/>
    <cellStyle name="SAPBEXchaText 2" xfId="1245"/>
    <cellStyle name="SAPBEXchaText 2 2" xfId="1246"/>
    <cellStyle name="SAPBEXchaText 2_прил_1_ Формат БП 2012" xfId="1247"/>
    <cellStyle name="SAPBEXchaText_6.1-топл_расход" xfId="1248"/>
    <cellStyle name="SAPBEXexcBad7" xfId="1249"/>
    <cellStyle name="SAPBEXexcBad8" xfId="1250"/>
    <cellStyle name="SAPBEXexcBad9" xfId="1251"/>
    <cellStyle name="SAPBEXexcCritical4" xfId="1252"/>
    <cellStyle name="SAPBEXexcCritical5" xfId="1253"/>
    <cellStyle name="SAPBEXexcCritical6" xfId="1254"/>
    <cellStyle name="SAPBEXexcGood1" xfId="1255"/>
    <cellStyle name="SAPBEXexcGood2" xfId="1256"/>
    <cellStyle name="SAPBEXexcGood3" xfId="1257"/>
    <cellStyle name="SAPBEXfilterDrill" xfId="1258"/>
    <cellStyle name="SAPBEXfilterItem" xfId="1259"/>
    <cellStyle name="SAPBEXfilterText" xfId="1260"/>
    <cellStyle name="SAPBEXfilterText 2" xfId="1261"/>
    <cellStyle name="SAPBEXfilterText 2 2" xfId="1262"/>
    <cellStyle name="SAPBEXfilterText 2_прил_1_ Формат БП 2012" xfId="1263"/>
    <cellStyle name="SAPBEXfilterText_СТАНЦИИ_2011_БП" xfId="1264"/>
    <cellStyle name="SAPBEXformats" xfId="1265"/>
    <cellStyle name="SAPBEXformats 2" xfId="1266"/>
    <cellStyle name="SAPBEXformats 2 2" xfId="1267"/>
    <cellStyle name="SAPBEXformats 2_прил_1_ Формат БП 2012" xfId="1268"/>
    <cellStyle name="SAPBEXformats_6.1-топл_расход" xfId="1269"/>
    <cellStyle name="SAPBEXheaderItem" xfId="1270"/>
    <cellStyle name="SAPBEXheaderItem 2" xfId="1271"/>
    <cellStyle name="SAPBEXheaderItem 2 2" xfId="1272"/>
    <cellStyle name="SAPBEXheaderItem 2_прил_1_ Формат БП 2012" xfId="1273"/>
    <cellStyle name="SAPBEXheaderItem 3" xfId="1274"/>
    <cellStyle name="SAPBEXheaderItem_6.1-топл_расход" xfId="1275"/>
    <cellStyle name="SAPBEXheaderText" xfId="1276"/>
    <cellStyle name="SAPBEXheaderText 2" xfId="1277"/>
    <cellStyle name="SAPBEXheaderText 2 2" xfId="1278"/>
    <cellStyle name="SAPBEXheaderText 2_прил_1_ Формат БП 2012" xfId="1279"/>
    <cellStyle name="SAPBEXheaderText 3" xfId="1280"/>
    <cellStyle name="SAPBEXheaderText_6.1-топл_расход" xfId="1281"/>
    <cellStyle name="SAPBEXHLevel0" xfId="1282"/>
    <cellStyle name="SAPBEXHLevel0 2" xfId="1283"/>
    <cellStyle name="SAPBEXHLevel0 2 2" xfId="1284"/>
    <cellStyle name="SAPBEXHLevel0 2_прил_1_ Формат БП 2012" xfId="1285"/>
    <cellStyle name="SAPBEXHLevel0_6.1-топл_расход" xfId="1286"/>
    <cellStyle name="SAPBEXHLevel0X" xfId="1287"/>
    <cellStyle name="SAPBEXHLevel0X 2" xfId="1288"/>
    <cellStyle name="SAPBEXHLevel0X 2 2" xfId="1289"/>
    <cellStyle name="SAPBEXHLevel0X 2_прил_1_ Формат БП 2012" xfId="1290"/>
    <cellStyle name="SAPBEXHLevel0X_6.1-топл_расход" xfId="1291"/>
    <cellStyle name="SAPBEXHLevel1" xfId="1292"/>
    <cellStyle name="SAPBEXHLevel1 2" xfId="1293"/>
    <cellStyle name="SAPBEXHLevel1 2 2" xfId="1294"/>
    <cellStyle name="SAPBEXHLevel1 2_прил_1_ Формат БП 2012" xfId="1295"/>
    <cellStyle name="SAPBEXHLevel1_6.1-топл_расход" xfId="1296"/>
    <cellStyle name="SAPBEXHLevel1X" xfId="1297"/>
    <cellStyle name="SAPBEXHLevel1X 2" xfId="1298"/>
    <cellStyle name="SAPBEXHLevel1X 2 2" xfId="1299"/>
    <cellStyle name="SAPBEXHLevel1X 2_прил_1_ Формат БП 2012" xfId="1300"/>
    <cellStyle name="SAPBEXHLevel1X_6.1-топл_расход" xfId="1301"/>
    <cellStyle name="SAPBEXHLevel2" xfId="1302"/>
    <cellStyle name="SAPBEXHLevel2 2" xfId="1303"/>
    <cellStyle name="SAPBEXHLevel2 2 2" xfId="1304"/>
    <cellStyle name="SAPBEXHLevel2 2_прил_1_ Формат БП 2012" xfId="1305"/>
    <cellStyle name="SAPBEXHLevel2_6.1-топл_расход" xfId="1306"/>
    <cellStyle name="SAPBEXHLevel2X" xfId="1307"/>
    <cellStyle name="SAPBEXHLevel2X 2" xfId="1308"/>
    <cellStyle name="SAPBEXHLevel2X 2 2" xfId="1309"/>
    <cellStyle name="SAPBEXHLevel2X 2_прил_1_ Формат БП 2012" xfId="1310"/>
    <cellStyle name="SAPBEXHLevel2X_6.1-топл_расход" xfId="1311"/>
    <cellStyle name="SAPBEXHLevel3" xfId="1312"/>
    <cellStyle name="SAPBEXHLevel3 2" xfId="1313"/>
    <cellStyle name="SAPBEXHLevel3 2 2" xfId="1314"/>
    <cellStyle name="SAPBEXHLevel3 2_прил_1_ Формат БП 2012" xfId="1315"/>
    <cellStyle name="SAPBEXHLevel3_6.1-топл_расход" xfId="1316"/>
    <cellStyle name="SAPBEXHLevel3X" xfId="1317"/>
    <cellStyle name="SAPBEXHLevel3X 2" xfId="1318"/>
    <cellStyle name="SAPBEXHLevel3X 2 2" xfId="1319"/>
    <cellStyle name="SAPBEXHLevel3X 2_прил_1_ Формат БП 2012" xfId="1320"/>
    <cellStyle name="SAPBEXHLevel3X_6.1-топл_расход" xfId="1321"/>
    <cellStyle name="SAPBEXinputData" xfId="1322"/>
    <cellStyle name="SAPBEXinputData 2" xfId="1323"/>
    <cellStyle name="SAPBEXresData" xfId="1324"/>
    <cellStyle name="SAPBEXresDataEmph" xfId="1325"/>
    <cellStyle name="SAPBEXresItem" xfId="1326"/>
    <cellStyle name="SAPBEXresItemX" xfId="1327"/>
    <cellStyle name="SAPBEXstdData" xfId="1328"/>
    <cellStyle name="SAPBEXstdDataEmph" xfId="1329"/>
    <cellStyle name="SAPBEXstdItem" xfId="1330"/>
    <cellStyle name="SAPBEXstdItem 2" xfId="1331"/>
    <cellStyle name="SAPBEXstdItem 2 2" xfId="1332"/>
    <cellStyle name="SAPBEXstdItem 2_прил_1_ Формат БП 2012" xfId="1333"/>
    <cellStyle name="SAPBEXstdItem_6.1-топл_расход" xfId="1334"/>
    <cellStyle name="SAPBEXstdItemX" xfId="1335"/>
    <cellStyle name="SAPBEXstdItemX 2" xfId="1336"/>
    <cellStyle name="SAPBEXstdItemX 2 2" xfId="1337"/>
    <cellStyle name="SAPBEXstdItemX 2_прил_1_ Формат БП 2012" xfId="1338"/>
    <cellStyle name="SAPBEXstdItemX_6.1-топл_расход" xfId="1339"/>
    <cellStyle name="SAPBEXtitle" xfId="1340"/>
    <cellStyle name="SAPBEXtitle 2" xfId="1341"/>
    <cellStyle name="SAPBEXtitle 2 2" xfId="1342"/>
    <cellStyle name="SAPBEXtitle 2_прил_1_ Формат БП 2012" xfId="1343"/>
    <cellStyle name="SAPBEXtitle_СТАНЦИИ_2011_БП" xfId="1344"/>
    <cellStyle name="SAPBEXundefined" xfId="1345"/>
    <cellStyle name="small" xfId="1346"/>
    <cellStyle name="Standard_AX-4-4-Profit-Loss-310899" xfId="1347"/>
    <cellStyle name="Style 1" xfId="1348"/>
    <cellStyle name="STYLE1 - Style1" xfId="1349"/>
    <cellStyle name="STYLE1 - Style1 2" xfId="1350"/>
    <cellStyle name="STYLE1 - Style1 2 2" xfId="1351"/>
    <cellStyle name="STYLE1 - Style1 3" xfId="1352"/>
    <cellStyle name="STYLE1 - Style1_прил_1_ Формат БП 2012" xfId="1353"/>
    <cellStyle name="Table Head" xfId="1354"/>
    <cellStyle name="Table Head Aligned" xfId="1355"/>
    <cellStyle name="Table Head Blue" xfId="1356"/>
    <cellStyle name="Table Head Green" xfId="1357"/>
    <cellStyle name="Table Head_Val_Sum_Graph" xfId="1358"/>
    <cellStyle name="Table Heading" xfId="1359"/>
    <cellStyle name="Table Text" xfId="1360"/>
    <cellStyle name="Table Title" xfId="1361"/>
    <cellStyle name="Table Units" xfId="1362"/>
    <cellStyle name="Table_Header" xfId="1363"/>
    <cellStyle name="Text" xfId="1364"/>
    <cellStyle name="Text 1" xfId="1365"/>
    <cellStyle name="Text Head" xfId="1366"/>
    <cellStyle name="Text Head 1" xfId="1367"/>
    <cellStyle name="Text Indent A" xfId="1368"/>
    <cellStyle name="Text Indent B" xfId="1369"/>
    <cellStyle name="Text Indent C" xfId="1370"/>
    <cellStyle name="Tickmark" xfId="1371"/>
    <cellStyle name="Title" xfId="1372"/>
    <cellStyle name="To" xfId="1373"/>
    <cellStyle name="Total" xfId="1374"/>
    <cellStyle name="Total 2" xfId="1375"/>
    <cellStyle name="Total 2 2" xfId="1376"/>
    <cellStyle name="Total_6.1-топл_расход" xfId="1377"/>
    <cellStyle name="Total2 - Style2" xfId="1378"/>
    <cellStyle name="TotalCurrency" xfId="1379"/>
    <cellStyle name="Ujke,jq" xfId="1380"/>
    <cellStyle name="Undefiniert" xfId="1381"/>
    <cellStyle name="Undefiniert 2" xfId="1382"/>
    <cellStyle name="Undefiniert 2 2" xfId="1383"/>
    <cellStyle name="Undefiniert 2 2 2" xfId="1384"/>
    <cellStyle name="Undefiniert 2 3" xfId="1385"/>
    <cellStyle name="Undefiniert 2_прил_1_ Формат БП 2012" xfId="1386"/>
    <cellStyle name="Undefiniert 3" xfId="1387"/>
    <cellStyle name="Undefiniert_БП_СЗТЭЦ_2011" xfId="1388"/>
    <cellStyle name="Underline_Single" xfId="1389"/>
    <cellStyle name="Unit" xfId="1390"/>
    <cellStyle name="Valiotsikko" xfId="1391"/>
    <cellStyle name="Valiotsikko 2" xfId="1392"/>
    <cellStyle name="Valiotsikko 2 2" xfId="1393"/>
    <cellStyle name="Valiotsikko 2_прил_1_ Формат БП 2012" xfId="1394"/>
    <cellStyle name="Valiotsikko_СТАНЦИИ_2011_БП" xfId="1395"/>
    <cellStyle name="Valuta (0)_Ita_01graf" xfId="1396"/>
    <cellStyle name="Valuta_Ita_01graf" xfId="1397"/>
    <cellStyle name="Vertical" xfId="1398"/>
    <cellStyle name="Vertical 2" xfId="1399"/>
    <cellStyle name="Vertical 2 2" xfId="1400"/>
    <cellStyle name="Vertical 2_прил_1_ Формат БП 2012" xfId="1401"/>
    <cellStyle name="Vertical_СТАНЦИИ_2011_БП" xfId="1402"/>
    <cellStyle name="Währung [0]_AX-3-4-Balance-Sheet-310899" xfId="1403"/>
    <cellStyle name="Währung_AX-3-4-Balance-Sheet-310899" xfId="1404"/>
    <cellStyle name="Walutowy [0]_1" xfId="1405"/>
    <cellStyle name="Walutowy_1" xfId="1406"/>
    <cellStyle name="Warning Text" xfId="1407"/>
    <cellStyle name="WIP" xfId="1408"/>
    <cellStyle name="XComma" xfId="1409"/>
    <cellStyle name="XComma 0.0" xfId="1410"/>
    <cellStyle name="XComma 0.0 2" xfId="1411"/>
    <cellStyle name="XComma 0.0 2 2" xfId="1412"/>
    <cellStyle name="XComma 0.00" xfId="1413"/>
    <cellStyle name="XComma 0.00 2" xfId="1414"/>
    <cellStyle name="XComma 0.00 2 2" xfId="1415"/>
    <cellStyle name="XComma 0.000" xfId="1416"/>
    <cellStyle name="XComma 0.000 2" xfId="1417"/>
    <cellStyle name="XComma 0.000 2 2" xfId="1418"/>
    <cellStyle name="XComma 2" xfId="1419"/>
    <cellStyle name="XComma 2 2" xfId="1420"/>
    <cellStyle name="XComma 3" xfId="1421"/>
    <cellStyle name="XComma 3 2" xfId="1422"/>
    <cellStyle name="XCurrency" xfId="1423"/>
    <cellStyle name="XCurrency 0.0" xfId="1424"/>
    <cellStyle name="XCurrency 0.0 2" xfId="1425"/>
    <cellStyle name="XCurrency 0.0 2 2" xfId="1426"/>
    <cellStyle name="XCurrency 0.00" xfId="1427"/>
    <cellStyle name="XCurrency 0.00 2" xfId="1428"/>
    <cellStyle name="XCurrency 0.00 2 2" xfId="1429"/>
    <cellStyle name="XCurrency 0.000" xfId="1430"/>
    <cellStyle name="XCurrency 0.000 2" xfId="1431"/>
    <cellStyle name="XCurrency 0.000 2 2" xfId="1432"/>
    <cellStyle name="XCurrency 2" xfId="1433"/>
    <cellStyle name="XCurrency 2 2" xfId="1434"/>
    <cellStyle name="XCurrency 3" xfId="1435"/>
    <cellStyle name="XCurrency 3 2" xfId="1436"/>
    <cellStyle name="year" xfId="1437"/>
    <cellStyle name="Year EN" xfId="1438"/>
    <cellStyle name="Year RU" xfId="1439"/>
    <cellStyle name="Zero" xfId="1440"/>
    <cellStyle name="Βασικό_Analyse Trimestrielle E0" xfId="1441"/>
    <cellStyle name="Акцент1 10" xfId="1442"/>
    <cellStyle name="Акцент1 2" xfId="1443"/>
    <cellStyle name="Акцент1 2 2" xfId="1444"/>
    <cellStyle name="Акцент1 3" xfId="1445"/>
    <cellStyle name="Акцент1 3 2" xfId="1446"/>
    <cellStyle name="Акцент1 4" xfId="1447"/>
    <cellStyle name="Акцент1 4 2" xfId="1448"/>
    <cellStyle name="Акцент1 5" xfId="1449"/>
    <cellStyle name="Акцент1 5 2" xfId="1450"/>
    <cellStyle name="Акцент1 6" xfId="1451"/>
    <cellStyle name="Акцент1 6 2" xfId="1452"/>
    <cellStyle name="Акцент1 7" xfId="1453"/>
    <cellStyle name="Акцент1 7 2" xfId="1454"/>
    <cellStyle name="Акцент1 8" xfId="1455"/>
    <cellStyle name="Акцент1 8 2" xfId="1456"/>
    <cellStyle name="Акцент1 9" xfId="1457"/>
    <cellStyle name="Акцент1 9 2" xfId="1458"/>
    <cellStyle name="Акцент2 10" xfId="1459"/>
    <cellStyle name="Акцент2 2" xfId="1460"/>
    <cellStyle name="Акцент2 2 2" xfId="1461"/>
    <cellStyle name="Акцент2 3" xfId="1462"/>
    <cellStyle name="Акцент2 3 2" xfId="1463"/>
    <cellStyle name="Акцент2 4" xfId="1464"/>
    <cellStyle name="Акцент2 4 2" xfId="1465"/>
    <cellStyle name="Акцент2 5" xfId="1466"/>
    <cellStyle name="Акцент2 5 2" xfId="1467"/>
    <cellStyle name="Акцент2 6" xfId="1468"/>
    <cellStyle name="Акцент2 6 2" xfId="1469"/>
    <cellStyle name="Акцент2 7" xfId="1470"/>
    <cellStyle name="Акцент2 7 2" xfId="1471"/>
    <cellStyle name="Акцент2 8" xfId="1472"/>
    <cellStyle name="Акцент2 8 2" xfId="1473"/>
    <cellStyle name="Акцент2 9" xfId="1474"/>
    <cellStyle name="Акцент2 9 2" xfId="1475"/>
    <cellStyle name="Акцент3 10" xfId="1476"/>
    <cellStyle name="Акцент3 2" xfId="1477"/>
    <cellStyle name="Акцент3 2 2" xfId="1478"/>
    <cellStyle name="Акцент3 3" xfId="1479"/>
    <cellStyle name="Акцент3 3 2" xfId="1480"/>
    <cellStyle name="Акцент3 4" xfId="1481"/>
    <cellStyle name="Акцент3 4 2" xfId="1482"/>
    <cellStyle name="Акцент3 5" xfId="1483"/>
    <cellStyle name="Акцент3 5 2" xfId="1484"/>
    <cellStyle name="Акцент3 6" xfId="1485"/>
    <cellStyle name="Акцент3 6 2" xfId="1486"/>
    <cellStyle name="Акцент3 7" xfId="1487"/>
    <cellStyle name="Акцент3 7 2" xfId="1488"/>
    <cellStyle name="Акцент3 8" xfId="1489"/>
    <cellStyle name="Акцент3 8 2" xfId="1490"/>
    <cellStyle name="Акцент3 9" xfId="1491"/>
    <cellStyle name="Акцент3 9 2" xfId="1492"/>
    <cellStyle name="Акцент4 10" xfId="1493"/>
    <cellStyle name="Акцент4 2" xfId="1494"/>
    <cellStyle name="Акцент4 2 2" xfId="1495"/>
    <cellStyle name="Акцент4 3" xfId="1496"/>
    <cellStyle name="Акцент4 3 2" xfId="1497"/>
    <cellStyle name="Акцент4 4" xfId="1498"/>
    <cellStyle name="Акцент4 4 2" xfId="1499"/>
    <cellStyle name="Акцент4 5" xfId="1500"/>
    <cellStyle name="Акцент4 5 2" xfId="1501"/>
    <cellStyle name="Акцент4 6" xfId="1502"/>
    <cellStyle name="Акцент4 6 2" xfId="1503"/>
    <cellStyle name="Акцент4 7" xfId="1504"/>
    <cellStyle name="Акцент4 7 2" xfId="1505"/>
    <cellStyle name="Акцент4 8" xfId="1506"/>
    <cellStyle name="Акцент4 8 2" xfId="1507"/>
    <cellStyle name="Акцент4 9" xfId="1508"/>
    <cellStyle name="Акцент4 9 2" xfId="1509"/>
    <cellStyle name="Акцент5 10" xfId="1510"/>
    <cellStyle name="Акцент5 2" xfId="1511"/>
    <cellStyle name="Акцент5 2 2" xfId="1512"/>
    <cellStyle name="Акцент5 3" xfId="1513"/>
    <cellStyle name="Акцент5 3 2" xfId="1514"/>
    <cellStyle name="Акцент5 4" xfId="1515"/>
    <cellStyle name="Акцент5 4 2" xfId="1516"/>
    <cellStyle name="Акцент5 5" xfId="1517"/>
    <cellStyle name="Акцент5 5 2" xfId="1518"/>
    <cellStyle name="Акцент5 6" xfId="1519"/>
    <cellStyle name="Акцент5 6 2" xfId="1520"/>
    <cellStyle name="Акцент5 7" xfId="1521"/>
    <cellStyle name="Акцент5 7 2" xfId="1522"/>
    <cellStyle name="Акцент5 8" xfId="1523"/>
    <cellStyle name="Акцент5 8 2" xfId="1524"/>
    <cellStyle name="Акцент5 9" xfId="1525"/>
    <cellStyle name="Акцент5 9 2" xfId="1526"/>
    <cellStyle name="Акцент6 10" xfId="1527"/>
    <cellStyle name="Акцент6 2" xfId="1528"/>
    <cellStyle name="Акцент6 2 2" xfId="1529"/>
    <cellStyle name="Акцент6 3" xfId="1530"/>
    <cellStyle name="Акцент6 3 2" xfId="1531"/>
    <cellStyle name="Акцент6 4" xfId="1532"/>
    <cellStyle name="Акцент6 4 2" xfId="1533"/>
    <cellStyle name="Акцент6 5" xfId="1534"/>
    <cellStyle name="Акцент6 5 2" xfId="1535"/>
    <cellStyle name="Акцент6 6" xfId="1536"/>
    <cellStyle name="Акцент6 6 2" xfId="1537"/>
    <cellStyle name="Акцент6 7" xfId="1538"/>
    <cellStyle name="Акцент6 7 2" xfId="1539"/>
    <cellStyle name="Акцент6 8" xfId="1540"/>
    <cellStyle name="Акцент6 8 2" xfId="1541"/>
    <cellStyle name="Акцент6 9" xfId="1542"/>
    <cellStyle name="Акцент6 9 2" xfId="1543"/>
    <cellStyle name="Беззащитный" xfId="1544"/>
    <cellStyle name="вагоны" xfId="1545"/>
    <cellStyle name="вагоны 2" xfId="1546"/>
    <cellStyle name="вагоны 2 2" xfId="1547"/>
    <cellStyle name="вагоны 2_прил_1_ Формат БП 2012" xfId="1548"/>
    <cellStyle name="вагоны_6.1-топл_расход" xfId="1549"/>
    <cellStyle name="Ввод  10" xfId="1550"/>
    <cellStyle name="Ввод  2" xfId="1551"/>
    <cellStyle name="Ввод  2 2" xfId="1552"/>
    <cellStyle name="Ввод  2_46EE.2011(v1.0)" xfId="1553"/>
    <cellStyle name="Ввод  3" xfId="1554"/>
    <cellStyle name="Ввод  3 2" xfId="1555"/>
    <cellStyle name="Ввод  3_46EE.2011(v1.0)" xfId="1556"/>
    <cellStyle name="Ввод  4" xfId="1557"/>
    <cellStyle name="Ввод  4 2" xfId="1558"/>
    <cellStyle name="Ввод  4_46EE.2011(v1.0)" xfId="1559"/>
    <cellStyle name="Ввод  5" xfId="1560"/>
    <cellStyle name="Ввод  5 2" xfId="1561"/>
    <cellStyle name="Ввод  5_46EE.2011(v1.0)" xfId="1562"/>
    <cellStyle name="Ввод  6" xfId="1563"/>
    <cellStyle name="Ввод  6 2" xfId="1564"/>
    <cellStyle name="Ввод  6_46EE.2011(v1.0)" xfId="1565"/>
    <cellStyle name="Ввод  7" xfId="1566"/>
    <cellStyle name="Ввод  7 2" xfId="1567"/>
    <cellStyle name="Ввод  7_46EE.2011(v1.0)" xfId="1568"/>
    <cellStyle name="Ввод  8" xfId="1569"/>
    <cellStyle name="Ввод  8 2" xfId="1570"/>
    <cellStyle name="Ввод  8_46EE.2011(v1.0)" xfId="1571"/>
    <cellStyle name="Ввод  9" xfId="1572"/>
    <cellStyle name="Ввод  9 2" xfId="1573"/>
    <cellStyle name="Ввод  9_46EE.2011(v1.0)" xfId="1574"/>
    <cellStyle name="Верт. заголовок" xfId="1575"/>
    <cellStyle name="Верх" xfId="1576"/>
    <cellStyle name="Вес_продукта" xfId="1577"/>
    <cellStyle name="Вывод 10" xfId="1578"/>
    <cellStyle name="Вывод 2" xfId="1579"/>
    <cellStyle name="Вывод 2 2" xfId="1580"/>
    <cellStyle name="Вывод 2_46EE.2011(v1.0)" xfId="1581"/>
    <cellStyle name="Вывод 3" xfId="1582"/>
    <cellStyle name="Вывод 3 2" xfId="1583"/>
    <cellStyle name="Вывод 3_46EE.2011(v1.0)" xfId="1584"/>
    <cellStyle name="Вывод 4" xfId="1585"/>
    <cellStyle name="Вывод 4 2" xfId="1586"/>
    <cellStyle name="Вывод 4_46EE.2011(v1.0)" xfId="1587"/>
    <cellStyle name="Вывод 5" xfId="1588"/>
    <cellStyle name="Вывод 5 2" xfId="1589"/>
    <cellStyle name="Вывод 5_46EE.2011(v1.0)" xfId="1590"/>
    <cellStyle name="Вывод 6" xfId="1591"/>
    <cellStyle name="Вывод 6 2" xfId="1592"/>
    <cellStyle name="Вывод 6_46EE.2011(v1.0)" xfId="1593"/>
    <cellStyle name="Вывод 7" xfId="1594"/>
    <cellStyle name="Вывод 7 2" xfId="1595"/>
    <cellStyle name="Вывод 7_46EE.2011(v1.0)" xfId="1596"/>
    <cellStyle name="Вывод 8" xfId="1597"/>
    <cellStyle name="Вывод 8 2" xfId="1598"/>
    <cellStyle name="Вывод 8_46EE.2011(v1.0)" xfId="1599"/>
    <cellStyle name="Вывод 9" xfId="1600"/>
    <cellStyle name="Вывод 9 2" xfId="1601"/>
    <cellStyle name="Вывод 9_46EE.2011(v1.0)" xfId="1602"/>
    <cellStyle name="Вычисление 10" xfId="1603"/>
    <cellStyle name="Вычисление 2" xfId="1604"/>
    <cellStyle name="Вычисление 2 2" xfId="1605"/>
    <cellStyle name="Вычисление 2_46EE.2011(v1.0)" xfId="1606"/>
    <cellStyle name="Вычисление 3" xfId="1607"/>
    <cellStyle name="Вычисление 3 2" xfId="1608"/>
    <cellStyle name="Вычисление 3_46EE.2011(v1.0)" xfId="1609"/>
    <cellStyle name="Вычисление 4" xfId="1610"/>
    <cellStyle name="Вычисление 4 2" xfId="1611"/>
    <cellStyle name="Вычисление 4_46EE.2011(v1.0)" xfId="1612"/>
    <cellStyle name="Вычисление 5" xfId="1613"/>
    <cellStyle name="Вычисление 5 2" xfId="1614"/>
    <cellStyle name="Вычисление 5_46EE.2011(v1.0)" xfId="1615"/>
    <cellStyle name="Вычисление 6" xfId="1616"/>
    <cellStyle name="Вычисление 6 2" xfId="1617"/>
    <cellStyle name="Вычисление 6_46EE.2011(v1.0)" xfId="1618"/>
    <cellStyle name="Вычисление 7" xfId="1619"/>
    <cellStyle name="Вычисление 7 2" xfId="1620"/>
    <cellStyle name="Вычисление 7_46EE.2011(v1.0)" xfId="1621"/>
    <cellStyle name="Вычисление 8" xfId="1622"/>
    <cellStyle name="Вычисление 8 2" xfId="1623"/>
    <cellStyle name="Вычисление 8_46EE.2011(v1.0)" xfId="1624"/>
    <cellStyle name="Вычисление 9" xfId="1625"/>
    <cellStyle name="Вычисление 9 2" xfId="1626"/>
    <cellStyle name="Вычисление 9_46EE.2011(v1.0)" xfId="1627"/>
    <cellStyle name="Гиперссылка" xfId="2215" builtinId="8"/>
    <cellStyle name="Гиперссылка 2" xfId="1628"/>
    <cellStyle name="Гиперссылка 3" xfId="1629"/>
    <cellStyle name="Группа" xfId="1630"/>
    <cellStyle name="Группа 0" xfId="1631"/>
    <cellStyle name="Группа 1" xfId="1632"/>
    <cellStyle name="Группа 2" xfId="1633"/>
    <cellStyle name="Группа 3" xfId="1634"/>
    <cellStyle name="Группа 4" xfId="1635"/>
    <cellStyle name="Группа 5" xfId="1636"/>
    <cellStyle name="Группа 6" xfId="1637"/>
    <cellStyle name="Группа 7" xfId="1638"/>
    <cellStyle name="Группа 8" xfId="1639"/>
    <cellStyle name="Группа_" xfId="1640"/>
    <cellStyle name="Группа0 0" xfId="1641"/>
    <cellStyle name="Группа0 1" xfId="1642"/>
    <cellStyle name="Группа0 2" xfId="1643"/>
    <cellStyle name="Дата" xfId="1644"/>
    <cellStyle name="ДАТА 2" xfId="1645"/>
    <cellStyle name="ДАТА 3" xfId="1646"/>
    <cellStyle name="ДАТА 4" xfId="1647"/>
    <cellStyle name="ДАТА 5" xfId="1648"/>
    <cellStyle name="ДАТА 6" xfId="1649"/>
    <cellStyle name="ДАТА 7" xfId="1650"/>
    <cellStyle name="ДАТА 8" xfId="1651"/>
    <cellStyle name="Дата UTL" xfId="1652"/>
    <cellStyle name="ДАТА_1" xfId="1653"/>
    <cellStyle name="Денежный 2" xfId="1654"/>
    <cellStyle name="Денежный 2 2" xfId="1655"/>
    <cellStyle name="Заголовок" xfId="1656"/>
    <cellStyle name="Заголовок 1 10" xfId="1657"/>
    <cellStyle name="Заголовок 1 2" xfId="1658"/>
    <cellStyle name="Заголовок 1 2 2" xfId="1659"/>
    <cellStyle name="Заголовок 1 2_46EE.2011(v1.0)" xfId="1660"/>
    <cellStyle name="Заголовок 1 3" xfId="1661"/>
    <cellStyle name="Заголовок 1 3 2" xfId="1662"/>
    <cellStyle name="Заголовок 1 3_46EE.2011(v1.0)" xfId="1663"/>
    <cellStyle name="Заголовок 1 4" xfId="1664"/>
    <cellStyle name="Заголовок 1 4 2" xfId="1665"/>
    <cellStyle name="Заголовок 1 4_46EE.2011(v1.0)" xfId="1666"/>
    <cellStyle name="Заголовок 1 5" xfId="1667"/>
    <cellStyle name="Заголовок 1 5 2" xfId="1668"/>
    <cellStyle name="Заголовок 1 5_46EE.2011(v1.0)" xfId="1669"/>
    <cellStyle name="Заголовок 1 6" xfId="1670"/>
    <cellStyle name="Заголовок 1 6 2" xfId="1671"/>
    <cellStyle name="Заголовок 1 6_46EE.2011(v1.0)" xfId="1672"/>
    <cellStyle name="Заголовок 1 7" xfId="1673"/>
    <cellStyle name="Заголовок 1 7 2" xfId="1674"/>
    <cellStyle name="Заголовок 1 7_46EE.2011(v1.0)" xfId="1675"/>
    <cellStyle name="Заголовок 1 8" xfId="1676"/>
    <cellStyle name="Заголовок 1 8 2" xfId="1677"/>
    <cellStyle name="Заголовок 1 8_46EE.2011(v1.0)" xfId="1678"/>
    <cellStyle name="Заголовок 1 9" xfId="1679"/>
    <cellStyle name="Заголовок 1 9 2" xfId="1680"/>
    <cellStyle name="Заголовок 1 9_46EE.2011(v1.0)" xfId="1681"/>
    <cellStyle name="Заголовок 2 10" xfId="1682"/>
    <cellStyle name="Заголовок 2 2" xfId="1683"/>
    <cellStyle name="Заголовок 2 2 2" xfId="1684"/>
    <cellStyle name="Заголовок 2 2_46EE.2011(v1.0)" xfId="1685"/>
    <cellStyle name="Заголовок 2 3" xfId="1686"/>
    <cellStyle name="Заголовок 2 3 2" xfId="1687"/>
    <cellStyle name="Заголовок 2 3_46EE.2011(v1.0)" xfId="1688"/>
    <cellStyle name="Заголовок 2 4" xfId="1689"/>
    <cellStyle name="Заголовок 2 4 2" xfId="1690"/>
    <cellStyle name="Заголовок 2 4_46EE.2011(v1.0)" xfId="1691"/>
    <cellStyle name="Заголовок 2 5" xfId="1692"/>
    <cellStyle name="Заголовок 2 5 2" xfId="1693"/>
    <cellStyle name="Заголовок 2 5_46EE.2011(v1.0)" xfId="1694"/>
    <cellStyle name="Заголовок 2 6" xfId="1695"/>
    <cellStyle name="Заголовок 2 6 2" xfId="1696"/>
    <cellStyle name="Заголовок 2 6_46EE.2011(v1.0)" xfId="1697"/>
    <cellStyle name="Заголовок 2 7" xfId="1698"/>
    <cellStyle name="Заголовок 2 7 2" xfId="1699"/>
    <cellStyle name="Заголовок 2 7_46EE.2011(v1.0)" xfId="1700"/>
    <cellStyle name="Заголовок 2 8" xfId="1701"/>
    <cellStyle name="Заголовок 2 8 2" xfId="1702"/>
    <cellStyle name="Заголовок 2 8_46EE.2011(v1.0)" xfId="1703"/>
    <cellStyle name="Заголовок 2 9" xfId="1704"/>
    <cellStyle name="Заголовок 2 9 2" xfId="1705"/>
    <cellStyle name="Заголовок 2 9_46EE.2011(v1.0)" xfId="1706"/>
    <cellStyle name="Заголовок 3 10" xfId="1707"/>
    <cellStyle name="Заголовок 3 2" xfId="1708"/>
    <cellStyle name="Заголовок 3 2 2" xfId="1709"/>
    <cellStyle name="Заголовок 3 2_46EE.2011(v1.0)" xfId="1710"/>
    <cellStyle name="Заголовок 3 3" xfId="1711"/>
    <cellStyle name="Заголовок 3 3 2" xfId="1712"/>
    <cellStyle name="Заголовок 3 3_46EE.2011(v1.0)" xfId="1713"/>
    <cellStyle name="Заголовок 3 4" xfId="1714"/>
    <cellStyle name="Заголовок 3 4 2" xfId="1715"/>
    <cellStyle name="Заголовок 3 4_46EE.2011(v1.0)" xfId="1716"/>
    <cellStyle name="Заголовок 3 5" xfId="1717"/>
    <cellStyle name="Заголовок 3 5 2" xfId="1718"/>
    <cellStyle name="Заголовок 3 5_46EE.2011(v1.0)" xfId="1719"/>
    <cellStyle name="Заголовок 3 6" xfId="1720"/>
    <cellStyle name="Заголовок 3 6 2" xfId="1721"/>
    <cellStyle name="Заголовок 3 6_46EE.2011(v1.0)" xfId="1722"/>
    <cellStyle name="Заголовок 3 7" xfId="1723"/>
    <cellStyle name="Заголовок 3 7 2" xfId="1724"/>
    <cellStyle name="Заголовок 3 7_46EE.2011(v1.0)" xfId="1725"/>
    <cellStyle name="Заголовок 3 8" xfId="1726"/>
    <cellStyle name="Заголовок 3 8 2" xfId="1727"/>
    <cellStyle name="Заголовок 3 8_46EE.2011(v1.0)" xfId="1728"/>
    <cellStyle name="Заголовок 3 9" xfId="1729"/>
    <cellStyle name="Заголовок 3 9 2" xfId="1730"/>
    <cellStyle name="Заголовок 3 9_46EE.2011(v1.0)" xfId="1731"/>
    <cellStyle name="Заголовок 4 10" xfId="1732"/>
    <cellStyle name="Заголовок 4 2" xfId="1733"/>
    <cellStyle name="Заголовок 4 2 2" xfId="1734"/>
    <cellStyle name="Заголовок 4 3" xfId="1735"/>
    <cellStyle name="Заголовок 4 3 2" xfId="1736"/>
    <cellStyle name="Заголовок 4 4" xfId="1737"/>
    <cellStyle name="Заголовок 4 4 2" xfId="1738"/>
    <cellStyle name="Заголовок 4 5" xfId="1739"/>
    <cellStyle name="Заголовок 4 5 2" xfId="1740"/>
    <cellStyle name="Заголовок 4 6" xfId="1741"/>
    <cellStyle name="Заголовок 4 6 2" xfId="1742"/>
    <cellStyle name="Заголовок 4 7" xfId="1743"/>
    <cellStyle name="Заголовок 4 7 2" xfId="1744"/>
    <cellStyle name="Заголовок 4 8" xfId="1745"/>
    <cellStyle name="Заголовок 4 8 2" xfId="1746"/>
    <cellStyle name="Заголовок 4 9" xfId="1747"/>
    <cellStyle name="Заголовок 4 9 2" xfId="1748"/>
    <cellStyle name="Заголовок 5" xfId="1749"/>
    <cellStyle name="Заголовок таблицы" xfId="1750"/>
    <cellStyle name="ЗАГОЛОВОК1" xfId="1751"/>
    <cellStyle name="ЗАГОЛОВОК2" xfId="1752"/>
    <cellStyle name="ЗаголовокСтолбца" xfId="1753"/>
    <cellStyle name="Защитный" xfId="1754"/>
    <cellStyle name="Значение" xfId="1755"/>
    <cellStyle name="Зоголовок" xfId="1756"/>
    <cellStyle name="Итог 10" xfId="1757"/>
    <cellStyle name="Итог 2" xfId="1758"/>
    <cellStyle name="Итог 2 2" xfId="1759"/>
    <cellStyle name="Итог 2_46EE.2011(v1.0)" xfId="1760"/>
    <cellStyle name="Итог 3" xfId="1761"/>
    <cellStyle name="Итог 3 2" xfId="1762"/>
    <cellStyle name="Итог 3_46EE.2011(v1.0)" xfId="1763"/>
    <cellStyle name="Итог 4" xfId="1764"/>
    <cellStyle name="Итог 4 2" xfId="1765"/>
    <cellStyle name="Итог 4_46EE.2011(v1.0)" xfId="1766"/>
    <cellStyle name="Итог 5" xfId="1767"/>
    <cellStyle name="Итог 5 2" xfId="1768"/>
    <cellStyle name="Итог 5_46EE.2011(v1.0)" xfId="1769"/>
    <cellStyle name="Итог 6" xfId="1770"/>
    <cellStyle name="Итог 6 2" xfId="1771"/>
    <cellStyle name="Итог 6_46EE.2011(v1.0)" xfId="1772"/>
    <cellStyle name="Итог 7" xfId="1773"/>
    <cellStyle name="Итог 7 2" xfId="1774"/>
    <cellStyle name="Итог 7_46EE.2011(v1.0)" xfId="1775"/>
    <cellStyle name="Итог 8" xfId="1776"/>
    <cellStyle name="Итог 8 2" xfId="1777"/>
    <cellStyle name="Итог 8_46EE.2011(v1.0)" xfId="1778"/>
    <cellStyle name="Итог 9" xfId="1779"/>
    <cellStyle name="Итог 9 2" xfId="1780"/>
    <cellStyle name="Итог 9_46EE.2011(v1.0)" xfId="1781"/>
    <cellStyle name="Итого" xfId="1782"/>
    <cellStyle name="ИТОГОВЫЙ" xfId="1783"/>
    <cellStyle name="ИТОГОВЫЙ 2" xfId="1784"/>
    <cellStyle name="ИТОГОВЫЙ 3" xfId="1785"/>
    <cellStyle name="ИТОГОВЫЙ 4" xfId="1786"/>
    <cellStyle name="ИТОГОВЫЙ 5" xfId="1787"/>
    <cellStyle name="ИТОГОВЫЙ 6" xfId="1788"/>
    <cellStyle name="ИТОГОВЫЙ 7" xfId="1789"/>
    <cellStyle name="ИТОГОВЫЙ 8" xfId="1790"/>
    <cellStyle name="ИТОГОВЫЙ_1" xfId="1791"/>
    <cellStyle name="Количество" xfId="1792"/>
    <cellStyle name="Контрольная ячейка 10" xfId="1793"/>
    <cellStyle name="Контрольная ячейка 2" xfId="1794"/>
    <cellStyle name="Контрольная ячейка 2 2" xfId="1795"/>
    <cellStyle name="Контрольная ячейка 2_46EE.2011(v1.0)" xfId="1796"/>
    <cellStyle name="Контрольная ячейка 3" xfId="1797"/>
    <cellStyle name="Контрольная ячейка 3 2" xfId="1798"/>
    <cellStyle name="Контрольная ячейка 3_46EE.2011(v1.0)" xfId="1799"/>
    <cellStyle name="Контрольная ячейка 4" xfId="1800"/>
    <cellStyle name="Контрольная ячейка 4 2" xfId="1801"/>
    <cellStyle name="Контрольная ячейка 4_46EE.2011(v1.0)" xfId="1802"/>
    <cellStyle name="Контрольная ячейка 5" xfId="1803"/>
    <cellStyle name="Контрольная ячейка 5 2" xfId="1804"/>
    <cellStyle name="Контрольная ячейка 5_46EE.2011(v1.0)" xfId="1805"/>
    <cellStyle name="Контрольная ячейка 6" xfId="1806"/>
    <cellStyle name="Контрольная ячейка 6 2" xfId="1807"/>
    <cellStyle name="Контрольная ячейка 6_46EE.2011(v1.0)" xfId="1808"/>
    <cellStyle name="Контрольная ячейка 7" xfId="1809"/>
    <cellStyle name="Контрольная ячейка 7 2" xfId="1810"/>
    <cellStyle name="Контрольная ячейка 7_46EE.2011(v1.0)" xfId="1811"/>
    <cellStyle name="Контрольная ячейка 8" xfId="1812"/>
    <cellStyle name="Контрольная ячейка 8 2" xfId="1813"/>
    <cellStyle name="Контрольная ячейка 8_46EE.2011(v1.0)" xfId="1814"/>
    <cellStyle name="Контрольная ячейка 9" xfId="1815"/>
    <cellStyle name="Контрольная ячейка 9 2" xfId="1816"/>
    <cellStyle name="Контрольная ячейка 9_46EE.2011(v1.0)" xfId="1817"/>
    <cellStyle name="Мой заголовок" xfId="1818"/>
    <cellStyle name="Мой заголовок 2" xfId="1819"/>
    <cellStyle name="Мой заголовок листа" xfId="1820"/>
    <cellStyle name="Мой заголовок листа 2" xfId="1821"/>
    <cellStyle name="Мой заголовок листа_БП_СЗТЭЦ_2011" xfId="1822"/>
    <cellStyle name="Мой заголовок_БП_СЗТЭЦ_2011" xfId="1823"/>
    <cellStyle name="Мои наименования показателей" xfId="1824"/>
    <cellStyle name="Мои наименования показателей 2" xfId="1825"/>
    <cellStyle name="Мои наименования показателей 2 2" xfId="1826"/>
    <cellStyle name="Мои наименования показателей 2 3" xfId="1827"/>
    <cellStyle name="Мои наименования показателей 2 4" xfId="1828"/>
    <cellStyle name="Мои наименования показателей 2 5" xfId="1829"/>
    <cellStyle name="Мои наименования показателей 2 6" xfId="1830"/>
    <cellStyle name="Мои наименования показателей 2 7" xfId="1831"/>
    <cellStyle name="Мои наименования показателей 2 8" xfId="1832"/>
    <cellStyle name="Мои наименования показателей 2_1" xfId="1833"/>
    <cellStyle name="Мои наименования показателей 3" xfId="1834"/>
    <cellStyle name="Мои наименования показателей 3 2" xfId="1835"/>
    <cellStyle name="Мои наименования показателей 3 3" xfId="1836"/>
    <cellStyle name="Мои наименования показателей 3 4" xfId="1837"/>
    <cellStyle name="Мои наименования показателей 3 5" xfId="1838"/>
    <cellStyle name="Мои наименования показателей 3 6" xfId="1839"/>
    <cellStyle name="Мои наименования показателей 3 7" xfId="1840"/>
    <cellStyle name="Мои наименования показателей 3 8" xfId="1841"/>
    <cellStyle name="Мои наименования показателей 3_1" xfId="1842"/>
    <cellStyle name="Мои наименования показателей 4" xfId="1843"/>
    <cellStyle name="Мои наименования показателей 4 2" xfId="1844"/>
    <cellStyle name="Мои наименования показателей 4 3" xfId="1845"/>
    <cellStyle name="Мои наименования показателей 4 4" xfId="1846"/>
    <cellStyle name="Мои наименования показателей 4 5" xfId="1847"/>
    <cellStyle name="Мои наименования показателей 4 6" xfId="1848"/>
    <cellStyle name="Мои наименования показателей 4 7" xfId="1849"/>
    <cellStyle name="Мои наименования показателей 4 8" xfId="1850"/>
    <cellStyle name="Мои наименования показателей 4_1" xfId="1851"/>
    <cellStyle name="Мои наименования показателей 5" xfId="1852"/>
    <cellStyle name="Мои наименования показателей 5 2" xfId="1853"/>
    <cellStyle name="Мои наименования показателей 5 3" xfId="1854"/>
    <cellStyle name="Мои наименования показателей 5 4" xfId="1855"/>
    <cellStyle name="Мои наименования показателей 5 5" xfId="1856"/>
    <cellStyle name="Мои наименования показателей 5 6" xfId="1857"/>
    <cellStyle name="Мои наименования показателей 5 7" xfId="1858"/>
    <cellStyle name="Мои наименования показателей 5 8" xfId="1859"/>
    <cellStyle name="Мои наименования показателей 5_1" xfId="1860"/>
    <cellStyle name="Мои наименования показателей 6" xfId="1861"/>
    <cellStyle name="Мои наименования показателей 6 2" xfId="1862"/>
    <cellStyle name="Мои наименования показателей 6_46EE.2011(v1.0)" xfId="1863"/>
    <cellStyle name="Мои наименования показателей 7" xfId="1864"/>
    <cellStyle name="Мои наименования показателей 7 2" xfId="1865"/>
    <cellStyle name="Мои наименования показателей 7_46EE.2011(v1.0)" xfId="1866"/>
    <cellStyle name="Мои наименования показателей 8" xfId="1867"/>
    <cellStyle name="Мои наименования показателей 8 2" xfId="1868"/>
    <cellStyle name="Мои наименования показателей 8_46EE.2011(v1.0)" xfId="1869"/>
    <cellStyle name="Мои наименования показателей_46EE.2011(v1.2)" xfId="1870"/>
    <cellStyle name="назв фил" xfId="1871"/>
    <cellStyle name="Название 10" xfId="1872"/>
    <cellStyle name="Название 2" xfId="1873"/>
    <cellStyle name="Название 2 2" xfId="1874"/>
    <cellStyle name="Название 3" xfId="1875"/>
    <cellStyle name="Название 3 2" xfId="1876"/>
    <cellStyle name="Название 4" xfId="1877"/>
    <cellStyle name="Название 4 2" xfId="1878"/>
    <cellStyle name="Название 5" xfId="1879"/>
    <cellStyle name="Название 5 2" xfId="1880"/>
    <cellStyle name="Название 6" xfId="1881"/>
    <cellStyle name="Название 6 2" xfId="1882"/>
    <cellStyle name="Название 7" xfId="1883"/>
    <cellStyle name="Название 7 2" xfId="1884"/>
    <cellStyle name="Название 8" xfId="1885"/>
    <cellStyle name="Название 8 2" xfId="1886"/>
    <cellStyle name="Название 9" xfId="1887"/>
    <cellStyle name="Название 9 2" xfId="1888"/>
    <cellStyle name="Невидимый" xfId="1889"/>
    <cellStyle name="Нейтральный 10" xfId="1890"/>
    <cellStyle name="Нейтральный 2" xfId="1891"/>
    <cellStyle name="Нейтральный 2 2" xfId="1892"/>
    <cellStyle name="Нейтральный 3" xfId="1893"/>
    <cellStyle name="Нейтральный 3 2" xfId="1894"/>
    <cellStyle name="Нейтральный 4" xfId="1895"/>
    <cellStyle name="Нейтральный 4 2" xfId="1896"/>
    <cellStyle name="Нейтральный 5" xfId="1897"/>
    <cellStyle name="Нейтральный 5 2" xfId="1898"/>
    <cellStyle name="Нейтральный 6" xfId="1899"/>
    <cellStyle name="Нейтральный 6 2" xfId="1900"/>
    <cellStyle name="Нейтральный 7" xfId="1901"/>
    <cellStyle name="Нейтральный 7 2" xfId="1902"/>
    <cellStyle name="Нейтральный 8" xfId="1903"/>
    <cellStyle name="Нейтральный 8 2" xfId="1904"/>
    <cellStyle name="Нейтральный 9" xfId="1905"/>
    <cellStyle name="Нейтральный 9 2" xfId="1906"/>
    <cellStyle name="Низ1" xfId="1907"/>
    <cellStyle name="Низ2" xfId="1908"/>
    <cellStyle name="Обычный" xfId="0" builtinId="0"/>
    <cellStyle name="Обычный 10" xfId="1909"/>
    <cellStyle name="Обычный 11" xfId="1910"/>
    <cellStyle name="Обычный 12" xfId="1911"/>
    <cellStyle name="Обычный 12 2" xfId="1912"/>
    <cellStyle name="Обычный 13" xfId="1913"/>
    <cellStyle name="Обычный 14" xfId="1914"/>
    <cellStyle name="Обычный 15" xfId="1915"/>
    <cellStyle name="Обычный 16" xfId="1916"/>
    <cellStyle name="Обычный 2" xfId="3"/>
    <cellStyle name="Обычный 2 10" xfId="1917"/>
    <cellStyle name="Обычный 2 2" xfId="1918"/>
    <cellStyle name="Обычный 2 2 2" xfId="1919"/>
    <cellStyle name="Обычный 2 2_46EE.2011(v1.0)" xfId="1920"/>
    <cellStyle name="Обычный 2 3" xfId="1921"/>
    <cellStyle name="Обычный 2 3 2" xfId="1922"/>
    <cellStyle name="Обычный 2 3_46EE.2011(v1.0)" xfId="1923"/>
    <cellStyle name="Обычный 2 4" xfId="1924"/>
    <cellStyle name="Обычный 2 4 2" xfId="1925"/>
    <cellStyle name="Обычный 2 4_46EE.2011(v1.0)" xfId="1926"/>
    <cellStyle name="Обычный 2 5" xfId="1927"/>
    <cellStyle name="Обычный 2 5 2" xfId="1928"/>
    <cellStyle name="Обычный 2 5_46EE.2011(v1.0)" xfId="1929"/>
    <cellStyle name="Обычный 2 6" xfId="1930"/>
    <cellStyle name="Обычный 2 6 2" xfId="1931"/>
    <cellStyle name="Обычный 2 6_46EE.2011(v1.0)" xfId="1932"/>
    <cellStyle name="Обычный 2 7" xfId="1933"/>
    <cellStyle name="Обычный 2 8" xfId="1934"/>
    <cellStyle name="Обычный 2 9" xfId="1935"/>
    <cellStyle name="Обычный 2_1" xfId="1936"/>
    <cellStyle name="Обычный 3" xfId="2"/>
    <cellStyle name="Обычный 3 2" xfId="1937"/>
    <cellStyle name="Обычный 4" xfId="1938"/>
    <cellStyle name="Обычный 4 2" xfId="1939"/>
    <cellStyle name="Обычный 4 3" xfId="1940"/>
    <cellStyle name="Обычный 4_ARMRAZR" xfId="1941"/>
    <cellStyle name="Обычный 5" xfId="4"/>
    <cellStyle name="Обычный 5 2" xfId="1942"/>
    <cellStyle name="Обычный 6" xfId="1943"/>
    <cellStyle name="Обычный 7" xfId="1944"/>
    <cellStyle name="Обычный 8" xfId="1945"/>
    <cellStyle name="Обычный 9" xfId="1946"/>
    <cellStyle name="План" xfId="1947"/>
    <cellStyle name="Плохой 10" xfId="1948"/>
    <cellStyle name="Плохой 2" xfId="1949"/>
    <cellStyle name="Плохой 2 2" xfId="1950"/>
    <cellStyle name="Плохой 3" xfId="1951"/>
    <cellStyle name="Плохой 3 2" xfId="1952"/>
    <cellStyle name="Плохой 4" xfId="1953"/>
    <cellStyle name="Плохой 4 2" xfId="1954"/>
    <cellStyle name="Плохой 5" xfId="1955"/>
    <cellStyle name="Плохой 5 2" xfId="1956"/>
    <cellStyle name="Плохой 6" xfId="1957"/>
    <cellStyle name="Плохой 6 2" xfId="1958"/>
    <cellStyle name="Плохой 7" xfId="1959"/>
    <cellStyle name="Плохой 7 2" xfId="1960"/>
    <cellStyle name="Плохой 8" xfId="1961"/>
    <cellStyle name="Плохой 8 2" xfId="1962"/>
    <cellStyle name="Плохой 9" xfId="1963"/>
    <cellStyle name="Плохой 9 2" xfId="1964"/>
    <cellStyle name="По центру с переносом" xfId="1965"/>
    <cellStyle name="По центру с переносом 2" xfId="1966"/>
    <cellStyle name="По ширине с переносом" xfId="1967"/>
    <cellStyle name="По ширине с переносом 2" xfId="1968"/>
    <cellStyle name="Подгруппа" xfId="1969"/>
    <cellStyle name="Поле ввода" xfId="1970"/>
    <cellStyle name="Пояснение 10" xfId="1971"/>
    <cellStyle name="Пояснение 2" xfId="1972"/>
    <cellStyle name="Пояснение 2 2" xfId="1973"/>
    <cellStyle name="Пояснение 3" xfId="1974"/>
    <cellStyle name="Пояснение 3 2" xfId="1975"/>
    <cellStyle name="Пояснение 4" xfId="1976"/>
    <cellStyle name="Пояснение 4 2" xfId="1977"/>
    <cellStyle name="Пояснение 5" xfId="1978"/>
    <cellStyle name="Пояснение 5 2" xfId="1979"/>
    <cellStyle name="Пояснение 6" xfId="1980"/>
    <cellStyle name="Пояснение 6 2" xfId="1981"/>
    <cellStyle name="Пояснение 7" xfId="1982"/>
    <cellStyle name="Пояснение 7 2" xfId="1983"/>
    <cellStyle name="Пояснение 8" xfId="1984"/>
    <cellStyle name="Пояснение 8 2" xfId="1985"/>
    <cellStyle name="Пояснение 9" xfId="1986"/>
    <cellStyle name="Пояснение 9 2" xfId="1987"/>
    <cellStyle name="Примечание 10" xfId="1988"/>
    <cellStyle name="Примечание 10 2" xfId="1989"/>
    <cellStyle name="Примечание 10 2 2" xfId="1990"/>
    <cellStyle name="Примечание 10 3" xfId="1991"/>
    <cellStyle name="Примечание 10_46EE.2011(v1.0)" xfId="1992"/>
    <cellStyle name="Примечание 11" xfId="1993"/>
    <cellStyle name="Примечание 11 2" xfId="1994"/>
    <cellStyle name="Примечание 11 2 2" xfId="1995"/>
    <cellStyle name="Примечание 11 3" xfId="1996"/>
    <cellStyle name="Примечание 11_46EE.2011(v1.0)" xfId="1997"/>
    <cellStyle name="Примечание 12" xfId="1998"/>
    <cellStyle name="Примечание 12 2" xfId="1999"/>
    <cellStyle name="Примечание 12 2 2" xfId="2000"/>
    <cellStyle name="Примечание 12 3" xfId="2001"/>
    <cellStyle name="Примечание 12_46EE.2011(v1.0)" xfId="2002"/>
    <cellStyle name="Примечание 13" xfId="2003"/>
    <cellStyle name="Примечание 14" xfId="2004"/>
    <cellStyle name="Примечание 15" xfId="2005"/>
    <cellStyle name="Примечание 16" xfId="2006"/>
    <cellStyle name="Примечание 17" xfId="2007"/>
    <cellStyle name="Примечание 18" xfId="2008"/>
    <cellStyle name="Примечание 2" xfId="2009"/>
    <cellStyle name="Примечание 2 2" xfId="2010"/>
    <cellStyle name="Примечание 2 3" xfId="2011"/>
    <cellStyle name="Примечание 2 4" xfId="2012"/>
    <cellStyle name="Примечание 2 5" xfId="2013"/>
    <cellStyle name="Примечание 2 6" xfId="2014"/>
    <cellStyle name="Примечание 2 7" xfId="2015"/>
    <cellStyle name="Примечание 2 8" xfId="2016"/>
    <cellStyle name="Примечание 2 9" xfId="2017"/>
    <cellStyle name="Примечание 2_46EE.2011(v1.0)" xfId="2018"/>
    <cellStyle name="Примечание 3" xfId="2019"/>
    <cellStyle name="Примечание 3 2" xfId="2020"/>
    <cellStyle name="Примечание 3 3" xfId="2021"/>
    <cellStyle name="Примечание 3 4" xfId="2022"/>
    <cellStyle name="Примечание 3 5" xfId="2023"/>
    <cellStyle name="Примечание 3 6" xfId="2024"/>
    <cellStyle name="Примечание 3 7" xfId="2025"/>
    <cellStyle name="Примечание 3 8" xfId="2026"/>
    <cellStyle name="Примечание 3_46EE.2011(v1.0)" xfId="2027"/>
    <cellStyle name="Примечание 4" xfId="2028"/>
    <cellStyle name="Примечание 4 2" xfId="2029"/>
    <cellStyle name="Примечание 4 3" xfId="2030"/>
    <cellStyle name="Примечание 4 4" xfId="2031"/>
    <cellStyle name="Примечание 4 5" xfId="2032"/>
    <cellStyle name="Примечание 4 6" xfId="2033"/>
    <cellStyle name="Примечание 4 7" xfId="2034"/>
    <cellStyle name="Примечание 4 8" xfId="2035"/>
    <cellStyle name="Примечание 4_46EE.2011(v1.0)" xfId="2036"/>
    <cellStyle name="Примечание 5" xfId="2037"/>
    <cellStyle name="Примечание 5 2" xfId="2038"/>
    <cellStyle name="Примечание 5 3" xfId="2039"/>
    <cellStyle name="Примечание 5 4" xfId="2040"/>
    <cellStyle name="Примечание 5 5" xfId="2041"/>
    <cellStyle name="Примечание 5 6" xfId="2042"/>
    <cellStyle name="Примечание 5 7" xfId="2043"/>
    <cellStyle name="Примечание 5 8" xfId="2044"/>
    <cellStyle name="Примечание 5_46EE.2011(v1.0)" xfId="2045"/>
    <cellStyle name="Примечание 6" xfId="2046"/>
    <cellStyle name="Примечание 6 2" xfId="2047"/>
    <cellStyle name="Примечание 6_46EE.2011(v1.0)" xfId="2048"/>
    <cellStyle name="Примечание 7" xfId="2049"/>
    <cellStyle name="Примечание 7 2" xfId="2050"/>
    <cellStyle name="Примечание 7_46EE.2011(v1.0)" xfId="2051"/>
    <cellStyle name="Примечание 8" xfId="2052"/>
    <cellStyle name="Примечание 8 2" xfId="2053"/>
    <cellStyle name="Примечание 8_46EE.2011(v1.0)" xfId="2054"/>
    <cellStyle name="Примечание 9" xfId="2055"/>
    <cellStyle name="Примечание 9 2" xfId="2056"/>
    <cellStyle name="Примечание 9_46EE.2011(v1.0)" xfId="2057"/>
    <cellStyle name="Продукт" xfId="2058"/>
    <cellStyle name="Процент_11п" xfId="2059"/>
    <cellStyle name="Процентный 2" xfId="2060"/>
    <cellStyle name="Процентный 2 2" xfId="2061"/>
    <cellStyle name="Процентный 2 2 2" xfId="2062"/>
    <cellStyle name="Процентный 2 3" xfId="2063"/>
    <cellStyle name="Процентный 2 3 2" xfId="2064"/>
    <cellStyle name="Процентный 2 4" xfId="2065"/>
    <cellStyle name="Процентный 3" xfId="2066"/>
    <cellStyle name="Процентный 3 2" xfId="2067"/>
    <cellStyle name="Процентный 4" xfId="2068"/>
    <cellStyle name="Процентный 4 2" xfId="2069"/>
    <cellStyle name="Процентный 5" xfId="2070"/>
    <cellStyle name="Процентный 5 2" xfId="2071"/>
    <cellStyle name="Процентный 6" xfId="2072"/>
    <cellStyle name="Процентный 6 2" xfId="2073"/>
    <cellStyle name="Разница" xfId="2074"/>
    <cellStyle name="Сводная таблица" xfId="2075"/>
    <cellStyle name="Связанная ячейка 10" xfId="2076"/>
    <cellStyle name="Связанная ячейка 2" xfId="2077"/>
    <cellStyle name="Связанная ячейка 2 2" xfId="2078"/>
    <cellStyle name="Связанная ячейка 2_46EE.2011(v1.0)" xfId="2079"/>
    <cellStyle name="Связанная ячейка 3" xfId="2080"/>
    <cellStyle name="Связанная ячейка 3 2" xfId="2081"/>
    <cellStyle name="Связанная ячейка 3_46EE.2011(v1.0)" xfId="2082"/>
    <cellStyle name="Связанная ячейка 4" xfId="2083"/>
    <cellStyle name="Связанная ячейка 4 2" xfId="2084"/>
    <cellStyle name="Связанная ячейка 4_46EE.2011(v1.0)" xfId="2085"/>
    <cellStyle name="Связанная ячейка 5" xfId="2086"/>
    <cellStyle name="Связанная ячейка 5 2" xfId="2087"/>
    <cellStyle name="Связанная ячейка 5_46EE.2011(v1.0)" xfId="2088"/>
    <cellStyle name="Связанная ячейка 6" xfId="2089"/>
    <cellStyle name="Связанная ячейка 6 2" xfId="2090"/>
    <cellStyle name="Связанная ячейка 6_46EE.2011(v1.0)" xfId="2091"/>
    <cellStyle name="Связанная ячейка 7" xfId="2092"/>
    <cellStyle name="Связанная ячейка 7 2" xfId="2093"/>
    <cellStyle name="Связанная ячейка 7_46EE.2011(v1.0)" xfId="2094"/>
    <cellStyle name="Связанная ячейка 8" xfId="2095"/>
    <cellStyle name="Связанная ячейка 8 2" xfId="2096"/>
    <cellStyle name="Связанная ячейка 8_46EE.2011(v1.0)" xfId="2097"/>
    <cellStyle name="Связанная ячейка 9" xfId="2098"/>
    <cellStyle name="Связанная ячейка 9 2" xfId="2099"/>
    <cellStyle name="Связанная ячейка 9_46EE.2011(v1.0)" xfId="2100"/>
    <cellStyle name="Стиль 1" xfId="2101"/>
    <cellStyle name="Стиль 1 2" xfId="2102"/>
    <cellStyle name="Стиль 1_Инвестиции 20.02.10" xfId="2103"/>
    <cellStyle name="Стиль 2" xfId="2104"/>
    <cellStyle name="Субсчет" xfId="2105"/>
    <cellStyle name="Счет" xfId="2106"/>
    <cellStyle name="ТЕКСТ" xfId="2107"/>
    <cellStyle name="ТЕКСТ 2" xfId="2108"/>
    <cellStyle name="ТЕКСТ 2 2" xfId="2109"/>
    <cellStyle name="ТЕКСТ 2_прил_1_ Формат БП 2012" xfId="2110"/>
    <cellStyle name="ТЕКСТ 3" xfId="2111"/>
    <cellStyle name="ТЕКСТ 4" xfId="2112"/>
    <cellStyle name="ТЕКСТ 5" xfId="2113"/>
    <cellStyle name="ТЕКСТ 6" xfId="2114"/>
    <cellStyle name="ТЕКСТ 7" xfId="2115"/>
    <cellStyle name="ТЕКСТ 8" xfId="2116"/>
    <cellStyle name="Текст предупреждения 10" xfId="2117"/>
    <cellStyle name="Текст предупреждения 2" xfId="2118"/>
    <cellStyle name="Текст предупреждения 2 2" xfId="2119"/>
    <cellStyle name="Текст предупреждения 3" xfId="2120"/>
    <cellStyle name="Текст предупреждения 3 2" xfId="2121"/>
    <cellStyle name="Текст предупреждения 4" xfId="2122"/>
    <cellStyle name="Текст предупреждения 4 2" xfId="2123"/>
    <cellStyle name="Текст предупреждения 5" xfId="2124"/>
    <cellStyle name="Текст предупреждения 5 2" xfId="2125"/>
    <cellStyle name="Текст предупреждения 6" xfId="2126"/>
    <cellStyle name="Текст предупреждения 6 2" xfId="2127"/>
    <cellStyle name="Текст предупреждения 7" xfId="2128"/>
    <cellStyle name="Текст предупреждения 7 2" xfId="2129"/>
    <cellStyle name="Текст предупреждения 8" xfId="2130"/>
    <cellStyle name="Текст предупреждения 8 2" xfId="2131"/>
    <cellStyle name="Текст предупреждения 9" xfId="2132"/>
    <cellStyle name="Текст предупреждения 9 2" xfId="2133"/>
    <cellStyle name="Текстовый" xfId="2134"/>
    <cellStyle name="Текстовый 2" xfId="2135"/>
    <cellStyle name="Текстовый 3" xfId="2136"/>
    <cellStyle name="Текстовый 4" xfId="2137"/>
    <cellStyle name="Текстовый 5" xfId="2138"/>
    <cellStyle name="Текстовый 6" xfId="2139"/>
    <cellStyle name="Текстовый 7" xfId="2140"/>
    <cellStyle name="Текстовый 8" xfId="2141"/>
    <cellStyle name="Текстовый_1" xfId="2142"/>
    <cellStyle name="Тень" xfId="2143"/>
    <cellStyle name="тонны" xfId="2144"/>
    <cellStyle name="тонны 2" xfId="2145"/>
    <cellStyle name="тонны 2 2" xfId="2146"/>
    <cellStyle name="тонны 2_прил_1_ Формат БП 2012" xfId="2147"/>
    <cellStyle name="тонны_СТАНЦИИ_2011_БП" xfId="2148"/>
    <cellStyle name="Тысячи [0]_12п" xfId="2149"/>
    <cellStyle name="Тысячи_11п" xfId="2150"/>
    <cellStyle name="ФИКСИРОВАННЫЙ" xfId="2151"/>
    <cellStyle name="ФИКСИРОВАННЫЙ 2" xfId="2152"/>
    <cellStyle name="ФИКСИРОВАННЫЙ 3" xfId="2153"/>
    <cellStyle name="ФИКСИРОВАННЫЙ 4" xfId="2154"/>
    <cellStyle name="ФИКСИРОВАННЫЙ 5" xfId="2155"/>
    <cellStyle name="ФИКСИРОВАННЫЙ 6" xfId="2156"/>
    <cellStyle name="ФИКСИРОВАННЫЙ 7" xfId="2157"/>
    <cellStyle name="ФИКСИРОВАННЫЙ 8" xfId="2158"/>
    <cellStyle name="ФИКСИРОВАННЫЙ_1" xfId="2159"/>
    <cellStyle name="Финансовый" xfId="1" builtinId="3"/>
    <cellStyle name="Финансовый 2" xfId="2160"/>
    <cellStyle name="Финансовый 2 2" xfId="2161"/>
    <cellStyle name="Финансовый 2 3" xfId="2162"/>
    <cellStyle name="Финансовый 2 4" xfId="2163"/>
    <cellStyle name="Финансовый 2 5" xfId="2164"/>
    <cellStyle name="Финансовый 2 6" xfId="2165"/>
    <cellStyle name="Финансовый 2_46EE.2011(v1.0)" xfId="2166"/>
    <cellStyle name="Финансовый 3" xfId="2167"/>
    <cellStyle name="Финансовый 3 2" xfId="2168"/>
    <cellStyle name="Финансовый 4" xfId="2169"/>
    <cellStyle name="Финансовый 4 2" xfId="2170"/>
    <cellStyle name="Финансовый0[0]_FU_bal" xfId="2171"/>
    <cellStyle name="Формула" xfId="2172"/>
    <cellStyle name="Формула 2" xfId="2173"/>
    <cellStyle name="Формула_A РТ 2009 Рязаньэнерго" xfId="2174"/>
    <cellStyle name="ФормулаВБ" xfId="2175"/>
    <cellStyle name="ФормулаНаКонтроль" xfId="2176"/>
    <cellStyle name="Хороший 10" xfId="2177"/>
    <cellStyle name="Хороший 2" xfId="2178"/>
    <cellStyle name="Хороший 2 2" xfId="2179"/>
    <cellStyle name="Хороший 3" xfId="2180"/>
    <cellStyle name="Хороший 3 2" xfId="2181"/>
    <cellStyle name="Хороший 4" xfId="2182"/>
    <cellStyle name="Хороший 4 2" xfId="2183"/>
    <cellStyle name="Хороший 5" xfId="2184"/>
    <cellStyle name="Хороший 5 2" xfId="2185"/>
    <cellStyle name="Хороший 6" xfId="2186"/>
    <cellStyle name="Хороший 6 2" xfId="2187"/>
    <cellStyle name="Хороший 7" xfId="2188"/>
    <cellStyle name="Хороший 7 2" xfId="2189"/>
    <cellStyle name="Хороший 8" xfId="2190"/>
    <cellStyle name="Хороший 8 2" xfId="2191"/>
    <cellStyle name="Хороший 9" xfId="2192"/>
    <cellStyle name="Хороший 9 2" xfId="2193"/>
    <cellStyle name="Цена_продукта" xfId="2194"/>
    <cellStyle name="Цифры по центру с десятыми" xfId="2195"/>
    <cellStyle name="Цифры по центру с десятыми 2" xfId="2196"/>
    <cellStyle name="Џђћ–…ќ’ќ›‰" xfId="2197"/>
    <cellStyle name="Џђћ–…ќ’ќ›‰ 2" xfId="2198"/>
    <cellStyle name="Џђћ–…ќ’ќ›‰ 2 2" xfId="2199"/>
    <cellStyle name="Џђћ–…ќ’ќ›‰ 2 2 2" xfId="2200"/>
    <cellStyle name="Џђћ–…ќ’ќ›‰_СТАНЦИИ_2011_БП" xfId="2201"/>
    <cellStyle name="Шапка" xfId="2202"/>
    <cellStyle name="Шапка таблицы" xfId="2203"/>
    <cellStyle name="Шапка_6.1-топл_расход" xfId="2204"/>
    <cellStyle name="ШАУ" xfId="2205"/>
    <cellStyle name="標準_PL-CF sheet" xfId="2206"/>
    <cellStyle name="㼿㼿㼿㼿㼿㼿㼿㼿㼿?" xfId="2207"/>
    <cellStyle name="㼿㼿㼿㼿㼿㼿㼿㼿㼿? 2" xfId="2208"/>
    <cellStyle name="㼿㼿㼿㼿㼿㼿㼿㼿㼿?_прил_1_ Формат БП 2012" xfId="2209"/>
    <cellStyle name="䁺_x0001_" xfId="2210"/>
    <cellStyle name="䁺_x0001_ 2" xfId="2211"/>
    <cellStyle name="䁺_x0001_ 2 2" xfId="2212"/>
    <cellStyle name="䁺_x0001_ 2_прил_1_ Формат БП 2012" xfId="2213"/>
    <cellStyle name="䁺_x0001__6.1-топл_расход" xfId="22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c@chukotenergo.r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DA21"/>
  <sheetViews>
    <sheetView tabSelected="1" view="pageBreakPreview" zoomScale="90" zoomScaleNormal="100" zoomScaleSheetLayoutView="90" workbookViewId="0">
      <selection activeCell="A2" sqref="A2:DA2"/>
    </sheetView>
  </sheetViews>
  <sheetFormatPr defaultColWidth="0.85546875" defaultRowHeight="15.75"/>
  <cols>
    <col min="1" max="25" width="0.85546875" style="275"/>
    <col min="26" max="26" width="4.28515625" style="275" customWidth="1"/>
    <col min="27" max="69" width="0.85546875" style="275"/>
    <col min="70" max="70" width="0.85546875" style="275" customWidth="1"/>
    <col min="71" max="73" width="0.85546875" style="275"/>
    <col min="74" max="74" width="0.85546875" style="275" customWidth="1"/>
    <col min="75" max="86" width="0.85546875" style="275"/>
    <col min="87" max="88" width="0.85546875" style="275" customWidth="1"/>
    <col min="89" max="325" width="0.85546875" style="275"/>
    <col min="326" max="326" width="0.85546875" style="275" customWidth="1"/>
    <col min="327" max="329" width="0.85546875" style="275"/>
    <col min="330" max="330" width="0.85546875" style="275" customWidth="1"/>
    <col min="331" max="342" width="0.85546875" style="275"/>
    <col min="343" max="344" width="0.85546875" style="275" customWidth="1"/>
    <col min="345" max="581" width="0.85546875" style="275"/>
    <col min="582" max="582" width="0.85546875" style="275" customWidth="1"/>
    <col min="583" max="585" width="0.85546875" style="275"/>
    <col min="586" max="586" width="0.85546875" style="275" customWidth="1"/>
    <col min="587" max="598" width="0.85546875" style="275"/>
    <col min="599" max="600" width="0.85546875" style="275" customWidth="1"/>
    <col min="601" max="837" width="0.85546875" style="275"/>
    <col min="838" max="838" width="0.85546875" style="275" customWidth="1"/>
    <col min="839" max="841" width="0.85546875" style="275"/>
    <col min="842" max="842" width="0.85546875" style="275" customWidth="1"/>
    <col min="843" max="854" width="0.85546875" style="275"/>
    <col min="855" max="856" width="0.85546875" style="275" customWidth="1"/>
    <col min="857" max="1093" width="0.85546875" style="275"/>
    <col min="1094" max="1094" width="0.85546875" style="275" customWidth="1"/>
    <col min="1095" max="1097" width="0.85546875" style="275"/>
    <col min="1098" max="1098" width="0.85546875" style="275" customWidth="1"/>
    <col min="1099" max="1110" width="0.85546875" style="275"/>
    <col min="1111" max="1112" width="0.85546875" style="275" customWidth="1"/>
    <col min="1113" max="1349" width="0.85546875" style="275"/>
    <col min="1350" max="1350" width="0.85546875" style="275" customWidth="1"/>
    <col min="1351" max="1353" width="0.85546875" style="275"/>
    <col min="1354" max="1354" width="0.85546875" style="275" customWidth="1"/>
    <col min="1355" max="1366" width="0.85546875" style="275"/>
    <col min="1367" max="1368" width="0.85546875" style="275" customWidth="1"/>
    <col min="1369" max="1605" width="0.85546875" style="275"/>
    <col min="1606" max="1606" width="0.85546875" style="275" customWidth="1"/>
    <col min="1607" max="1609" width="0.85546875" style="275"/>
    <col min="1610" max="1610" width="0.85546875" style="275" customWidth="1"/>
    <col min="1611" max="1622" width="0.85546875" style="275"/>
    <col min="1623" max="1624" width="0.85546875" style="275" customWidth="1"/>
    <col min="1625" max="1861" width="0.85546875" style="275"/>
    <col min="1862" max="1862" width="0.85546875" style="275" customWidth="1"/>
    <col min="1863" max="1865" width="0.85546875" style="275"/>
    <col min="1866" max="1866" width="0.85546875" style="275" customWidth="1"/>
    <col min="1867" max="1878" width="0.85546875" style="275"/>
    <col min="1879" max="1880" width="0.85546875" style="275" customWidth="1"/>
    <col min="1881" max="2117" width="0.85546875" style="275"/>
    <col min="2118" max="2118" width="0.85546875" style="275" customWidth="1"/>
    <col min="2119" max="2121" width="0.85546875" style="275"/>
    <col min="2122" max="2122" width="0.85546875" style="275" customWidth="1"/>
    <col min="2123" max="2134" width="0.85546875" style="275"/>
    <col min="2135" max="2136" width="0.85546875" style="275" customWidth="1"/>
    <col min="2137" max="2373" width="0.85546875" style="275"/>
    <col min="2374" max="2374" width="0.85546875" style="275" customWidth="1"/>
    <col min="2375" max="2377" width="0.85546875" style="275"/>
    <col min="2378" max="2378" width="0.85546875" style="275" customWidth="1"/>
    <col min="2379" max="2390" width="0.85546875" style="275"/>
    <col min="2391" max="2392" width="0.85546875" style="275" customWidth="1"/>
    <col min="2393" max="2629" width="0.85546875" style="275"/>
    <col min="2630" max="2630" width="0.85546875" style="275" customWidth="1"/>
    <col min="2631" max="2633" width="0.85546875" style="275"/>
    <col min="2634" max="2634" width="0.85546875" style="275" customWidth="1"/>
    <col min="2635" max="2646" width="0.85546875" style="275"/>
    <col min="2647" max="2648" width="0.85546875" style="275" customWidth="1"/>
    <col min="2649" max="2885" width="0.85546875" style="275"/>
    <col min="2886" max="2886" width="0.85546875" style="275" customWidth="1"/>
    <col min="2887" max="2889" width="0.85546875" style="275"/>
    <col min="2890" max="2890" width="0.85546875" style="275" customWidth="1"/>
    <col min="2891" max="2902" width="0.85546875" style="275"/>
    <col min="2903" max="2904" width="0.85546875" style="275" customWidth="1"/>
    <col min="2905" max="3141" width="0.85546875" style="275"/>
    <col min="3142" max="3142" width="0.85546875" style="275" customWidth="1"/>
    <col min="3143" max="3145" width="0.85546875" style="275"/>
    <col min="3146" max="3146" width="0.85546875" style="275" customWidth="1"/>
    <col min="3147" max="3158" width="0.85546875" style="275"/>
    <col min="3159" max="3160" width="0.85546875" style="275" customWidth="1"/>
    <col min="3161" max="3397" width="0.85546875" style="275"/>
    <col min="3398" max="3398" width="0.85546875" style="275" customWidth="1"/>
    <col min="3399" max="3401" width="0.85546875" style="275"/>
    <col min="3402" max="3402" width="0.85546875" style="275" customWidth="1"/>
    <col min="3403" max="3414" width="0.85546875" style="275"/>
    <col min="3415" max="3416" width="0.85546875" style="275" customWidth="1"/>
    <col min="3417" max="3653" width="0.85546875" style="275"/>
    <col min="3654" max="3654" width="0.85546875" style="275" customWidth="1"/>
    <col min="3655" max="3657" width="0.85546875" style="275"/>
    <col min="3658" max="3658" width="0.85546875" style="275" customWidth="1"/>
    <col min="3659" max="3670" width="0.85546875" style="275"/>
    <col min="3671" max="3672" width="0.85546875" style="275" customWidth="1"/>
    <col min="3673" max="3909" width="0.85546875" style="275"/>
    <col min="3910" max="3910" width="0.85546875" style="275" customWidth="1"/>
    <col min="3911" max="3913" width="0.85546875" style="275"/>
    <col min="3914" max="3914" width="0.85546875" style="275" customWidth="1"/>
    <col min="3915" max="3926" width="0.85546875" style="275"/>
    <col min="3927" max="3928" width="0.85546875" style="275" customWidth="1"/>
    <col min="3929" max="4165" width="0.85546875" style="275"/>
    <col min="4166" max="4166" width="0.85546875" style="275" customWidth="1"/>
    <col min="4167" max="4169" width="0.85546875" style="275"/>
    <col min="4170" max="4170" width="0.85546875" style="275" customWidth="1"/>
    <col min="4171" max="4182" width="0.85546875" style="275"/>
    <col min="4183" max="4184" width="0.85546875" style="275" customWidth="1"/>
    <col min="4185" max="4421" width="0.85546875" style="275"/>
    <col min="4422" max="4422" width="0.85546875" style="275" customWidth="1"/>
    <col min="4423" max="4425" width="0.85546875" style="275"/>
    <col min="4426" max="4426" width="0.85546875" style="275" customWidth="1"/>
    <col min="4427" max="4438" width="0.85546875" style="275"/>
    <col min="4439" max="4440" width="0.85546875" style="275" customWidth="1"/>
    <col min="4441" max="4677" width="0.85546875" style="275"/>
    <col min="4678" max="4678" width="0.85546875" style="275" customWidth="1"/>
    <col min="4679" max="4681" width="0.85546875" style="275"/>
    <col min="4682" max="4682" width="0.85546875" style="275" customWidth="1"/>
    <col min="4683" max="4694" width="0.85546875" style="275"/>
    <col min="4695" max="4696" width="0.85546875" style="275" customWidth="1"/>
    <col min="4697" max="4933" width="0.85546875" style="275"/>
    <col min="4934" max="4934" width="0.85546875" style="275" customWidth="1"/>
    <col min="4935" max="4937" width="0.85546875" style="275"/>
    <col min="4938" max="4938" width="0.85546875" style="275" customWidth="1"/>
    <col min="4939" max="4950" width="0.85546875" style="275"/>
    <col min="4951" max="4952" width="0.85546875" style="275" customWidth="1"/>
    <col min="4953" max="5189" width="0.85546875" style="275"/>
    <col min="5190" max="5190" width="0.85546875" style="275" customWidth="1"/>
    <col min="5191" max="5193" width="0.85546875" style="275"/>
    <col min="5194" max="5194" width="0.85546875" style="275" customWidth="1"/>
    <col min="5195" max="5206" width="0.85546875" style="275"/>
    <col min="5207" max="5208" width="0.85546875" style="275" customWidth="1"/>
    <col min="5209" max="5445" width="0.85546875" style="275"/>
    <col min="5446" max="5446" width="0.85546875" style="275" customWidth="1"/>
    <col min="5447" max="5449" width="0.85546875" style="275"/>
    <col min="5450" max="5450" width="0.85546875" style="275" customWidth="1"/>
    <col min="5451" max="5462" width="0.85546875" style="275"/>
    <col min="5463" max="5464" width="0.85546875" style="275" customWidth="1"/>
    <col min="5465" max="5701" width="0.85546875" style="275"/>
    <col min="5702" max="5702" width="0.85546875" style="275" customWidth="1"/>
    <col min="5703" max="5705" width="0.85546875" style="275"/>
    <col min="5706" max="5706" width="0.85546875" style="275" customWidth="1"/>
    <col min="5707" max="5718" width="0.85546875" style="275"/>
    <col min="5719" max="5720" width="0.85546875" style="275" customWidth="1"/>
    <col min="5721" max="5957" width="0.85546875" style="275"/>
    <col min="5958" max="5958" width="0.85546875" style="275" customWidth="1"/>
    <col min="5959" max="5961" width="0.85546875" style="275"/>
    <col min="5962" max="5962" width="0.85546875" style="275" customWidth="1"/>
    <col min="5963" max="5974" width="0.85546875" style="275"/>
    <col min="5975" max="5976" width="0.85546875" style="275" customWidth="1"/>
    <col min="5977" max="6213" width="0.85546875" style="275"/>
    <col min="6214" max="6214" width="0.85546875" style="275" customWidth="1"/>
    <col min="6215" max="6217" width="0.85546875" style="275"/>
    <col min="6218" max="6218" width="0.85546875" style="275" customWidth="1"/>
    <col min="6219" max="6230" width="0.85546875" style="275"/>
    <col min="6231" max="6232" width="0.85546875" style="275" customWidth="1"/>
    <col min="6233" max="6469" width="0.85546875" style="275"/>
    <col min="6470" max="6470" width="0.85546875" style="275" customWidth="1"/>
    <col min="6471" max="6473" width="0.85546875" style="275"/>
    <col min="6474" max="6474" width="0.85546875" style="275" customWidth="1"/>
    <col min="6475" max="6486" width="0.85546875" style="275"/>
    <col min="6487" max="6488" width="0.85546875" style="275" customWidth="1"/>
    <col min="6489" max="6725" width="0.85546875" style="275"/>
    <col min="6726" max="6726" width="0.85546875" style="275" customWidth="1"/>
    <col min="6727" max="6729" width="0.85546875" style="275"/>
    <col min="6730" max="6730" width="0.85546875" style="275" customWidth="1"/>
    <col min="6731" max="6742" width="0.85546875" style="275"/>
    <col min="6743" max="6744" width="0.85546875" style="275" customWidth="1"/>
    <col min="6745" max="6981" width="0.85546875" style="275"/>
    <col min="6982" max="6982" width="0.85546875" style="275" customWidth="1"/>
    <col min="6983" max="6985" width="0.85546875" style="275"/>
    <col min="6986" max="6986" width="0.85546875" style="275" customWidth="1"/>
    <col min="6987" max="6998" width="0.85546875" style="275"/>
    <col min="6999" max="7000" width="0.85546875" style="275" customWidth="1"/>
    <col min="7001" max="7237" width="0.85546875" style="275"/>
    <col min="7238" max="7238" width="0.85546875" style="275" customWidth="1"/>
    <col min="7239" max="7241" width="0.85546875" style="275"/>
    <col min="7242" max="7242" width="0.85546875" style="275" customWidth="1"/>
    <col min="7243" max="7254" width="0.85546875" style="275"/>
    <col min="7255" max="7256" width="0.85546875" style="275" customWidth="1"/>
    <col min="7257" max="7493" width="0.85546875" style="275"/>
    <col min="7494" max="7494" width="0.85546875" style="275" customWidth="1"/>
    <col min="7495" max="7497" width="0.85546875" style="275"/>
    <col min="7498" max="7498" width="0.85546875" style="275" customWidth="1"/>
    <col min="7499" max="7510" width="0.85546875" style="275"/>
    <col min="7511" max="7512" width="0.85546875" style="275" customWidth="1"/>
    <col min="7513" max="7749" width="0.85546875" style="275"/>
    <col min="7750" max="7750" width="0.85546875" style="275" customWidth="1"/>
    <col min="7751" max="7753" width="0.85546875" style="275"/>
    <col min="7754" max="7754" width="0.85546875" style="275" customWidth="1"/>
    <col min="7755" max="7766" width="0.85546875" style="275"/>
    <col min="7767" max="7768" width="0.85546875" style="275" customWidth="1"/>
    <col min="7769" max="8005" width="0.85546875" style="275"/>
    <col min="8006" max="8006" width="0.85546875" style="275" customWidth="1"/>
    <col min="8007" max="8009" width="0.85546875" style="275"/>
    <col min="8010" max="8010" width="0.85546875" style="275" customWidth="1"/>
    <col min="8011" max="8022" width="0.85546875" style="275"/>
    <col min="8023" max="8024" width="0.85546875" style="275" customWidth="1"/>
    <col min="8025" max="8261" width="0.85546875" style="275"/>
    <col min="8262" max="8262" width="0.85546875" style="275" customWidth="1"/>
    <col min="8263" max="8265" width="0.85546875" style="275"/>
    <col min="8266" max="8266" width="0.85546875" style="275" customWidth="1"/>
    <col min="8267" max="8278" width="0.85546875" style="275"/>
    <col min="8279" max="8280" width="0.85546875" style="275" customWidth="1"/>
    <col min="8281" max="8517" width="0.85546875" style="275"/>
    <col min="8518" max="8518" width="0.85546875" style="275" customWidth="1"/>
    <col min="8519" max="8521" width="0.85546875" style="275"/>
    <col min="8522" max="8522" width="0.85546875" style="275" customWidth="1"/>
    <col min="8523" max="8534" width="0.85546875" style="275"/>
    <col min="8535" max="8536" width="0.85546875" style="275" customWidth="1"/>
    <col min="8537" max="8773" width="0.85546875" style="275"/>
    <col min="8774" max="8774" width="0.85546875" style="275" customWidth="1"/>
    <col min="8775" max="8777" width="0.85546875" style="275"/>
    <col min="8778" max="8778" width="0.85546875" style="275" customWidth="1"/>
    <col min="8779" max="8790" width="0.85546875" style="275"/>
    <col min="8791" max="8792" width="0.85546875" style="275" customWidth="1"/>
    <col min="8793" max="9029" width="0.85546875" style="275"/>
    <col min="9030" max="9030" width="0.85546875" style="275" customWidth="1"/>
    <col min="9031" max="9033" width="0.85546875" style="275"/>
    <col min="9034" max="9034" width="0.85546875" style="275" customWidth="1"/>
    <col min="9035" max="9046" width="0.85546875" style="275"/>
    <col min="9047" max="9048" width="0.85546875" style="275" customWidth="1"/>
    <col min="9049" max="9285" width="0.85546875" style="275"/>
    <col min="9286" max="9286" width="0.85546875" style="275" customWidth="1"/>
    <col min="9287" max="9289" width="0.85546875" style="275"/>
    <col min="9290" max="9290" width="0.85546875" style="275" customWidth="1"/>
    <col min="9291" max="9302" width="0.85546875" style="275"/>
    <col min="9303" max="9304" width="0.85546875" style="275" customWidth="1"/>
    <col min="9305" max="9541" width="0.85546875" style="275"/>
    <col min="9542" max="9542" width="0.85546875" style="275" customWidth="1"/>
    <col min="9543" max="9545" width="0.85546875" style="275"/>
    <col min="9546" max="9546" width="0.85546875" style="275" customWidth="1"/>
    <col min="9547" max="9558" width="0.85546875" style="275"/>
    <col min="9559" max="9560" width="0.85546875" style="275" customWidth="1"/>
    <col min="9561" max="9797" width="0.85546875" style="275"/>
    <col min="9798" max="9798" width="0.85546875" style="275" customWidth="1"/>
    <col min="9799" max="9801" width="0.85546875" style="275"/>
    <col min="9802" max="9802" width="0.85546875" style="275" customWidth="1"/>
    <col min="9803" max="9814" width="0.85546875" style="275"/>
    <col min="9815" max="9816" width="0.85546875" style="275" customWidth="1"/>
    <col min="9817" max="10053" width="0.85546875" style="275"/>
    <col min="10054" max="10054" width="0.85546875" style="275" customWidth="1"/>
    <col min="10055" max="10057" width="0.85546875" style="275"/>
    <col min="10058" max="10058" width="0.85546875" style="275" customWidth="1"/>
    <col min="10059" max="10070" width="0.85546875" style="275"/>
    <col min="10071" max="10072" width="0.85546875" style="275" customWidth="1"/>
    <col min="10073" max="10309" width="0.85546875" style="275"/>
    <col min="10310" max="10310" width="0.85546875" style="275" customWidth="1"/>
    <col min="10311" max="10313" width="0.85546875" style="275"/>
    <col min="10314" max="10314" width="0.85546875" style="275" customWidth="1"/>
    <col min="10315" max="10326" width="0.85546875" style="275"/>
    <col min="10327" max="10328" width="0.85546875" style="275" customWidth="1"/>
    <col min="10329" max="10565" width="0.85546875" style="275"/>
    <col min="10566" max="10566" width="0.85546875" style="275" customWidth="1"/>
    <col min="10567" max="10569" width="0.85546875" style="275"/>
    <col min="10570" max="10570" width="0.85546875" style="275" customWidth="1"/>
    <col min="10571" max="10582" width="0.85546875" style="275"/>
    <col min="10583" max="10584" width="0.85546875" style="275" customWidth="1"/>
    <col min="10585" max="10821" width="0.85546875" style="275"/>
    <col min="10822" max="10822" width="0.85546875" style="275" customWidth="1"/>
    <col min="10823" max="10825" width="0.85546875" style="275"/>
    <col min="10826" max="10826" width="0.85546875" style="275" customWidth="1"/>
    <col min="10827" max="10838" width="0.85546875" style="275"/>
    <col min="10839" max="10840" width="0.85546875" style="275" customWidth="1"/>
    <col min="10841" max="11077" width="0.85546875" style="275"/>
    <col min="11078" max="11078" width="0.85546875" style="275" customWidth="1"/>
    <col min="11079" max="11081" width="0.85546875" style="275"/>
    <col min="11082" max="11082" width="0.85546875" style="275" customWidth="1"/>
    <col min="11083" max="11094" width="0.85546875" style="275"/>
    <col min="11095" max="11096" width="0.85546875" style="275" customWidth="1"/>
    <col min="11097" max="11333" width="0.85546875" style="275"/>
    <col min="11334" max="11334" width="0.85546875" style="275" customWidth="1"/>
    <col min="11335" max="11337" width="0.85546875" style="275"/>
    <col min="11338" max="11338" width="0.85546875" style="275" customWidth="1"/>
    <col min="11339" max="11350" width="0.85546875" style="275"/>
    <col min="11351" max="11352" width="0.85546875" style="275" customWidth="1"/>
    <col min="11353" max="11589" width="0.85546875" style="275"/>
    <col min="11590" max="11590" width="0.85546875" style="275" customWidth="1"/>
    <col min="11591" max="11593" width="0.85546875" style="275"/>
    <col min="11594" max="11594" width="0.85546875" style="275" customWidth="1"/>
    <col min="11595" max="11606" width="0.85546875" style="275"/>
    <col min="11607" max="11608" width="0.85546875" style="275" customWidth="1"/>
    <col min="11609" max="11845" width="0.85546875" style="275"/>
    <col min="11846" max="11846" width="0.85546875" style="275" customWidth="1"/>
    <col min="11847" max="11849" width="0.85546875" style="275"/>
    <col min="11850" max="11850" width="0.85546875" style="275" customWidth="1"/>
    <col min="11851" max="11862" width="0.85546875" style="275"/>
    <col min="11863" max="11864" width="0.85546875" style="275" customWidth="1"/>
    <col min="11865" max="12101" width="0.85546875" style="275"/>
    <col min="12102" max="12102" width="0.85546875" style="275" customWidth="1"/>
    <col min="12103" max="12105" width="0.85546875" style="275"/>
    <col min="12106" max="12106" width="0.85546875" style="275" customWidth="1"/>
    <col min="12107" max="12118" width="0.85546875" style="275"/>
    <col min="12119" max="12120" width="0.85546875" style="275" customWidth="1"/>
    <col min="12121" max="12357" width="0.85546875" style="275"/>
    <col min="12358" max="12358" width="0.85546875" style="275" customWidth="1"/>
    <col min="12359" max="12361" width="0.85546875" style="275"/>
    <col min="12362" max="12362" width="0.85546875" style="275" customWidth="1"/>
    <col min="12363" max="12374" width="0.85546875" style="275"/>
    <col min="12375" max="12376" width="0.85546875" style="275" customWidth="1"/>
    <col min="12377" max="12613" width="0.85546875" style="275"/>
    <col min="12614" max="12614" width="0.85546875" style="275" customWidth="1"/>
    <col min="12615" max="12617" width="0.85546875" style="275"/>
    <col min="12618" max="12618" width="0.85546875" style="275" customWidth="1"/>
    <col min="12619" max="12630" width="0.85546875" style="275"/>
    <col min="12631" max="12632" width="0.85546875" style="275" customWidth="1"/>
    <col min="12633" max="12869" width="0.85546875" style="275"/>
    <col min="12870" max="12870" width="0.85546875" style="275" customWidth="1"/>
    <col min="12871" max="12873" width="0.85546875" style="275"/>
    <col min="12874" max="12874" width="0.85546875" style="275" customWidth="1"/>
    <col min="12875" max="12886" width="0.85546875" style="275"/>
    <col min="12887" max="12888" width="0.85546875" style="275" customWidth="1"/>
    <col min="12889" max="13125" width="0.85546875" style="275"/>
    <col min="13126" max="13126" width="0.85546875" style="275" customWidth="1"/>
    <col min="13127" max="13129" width="0.85546875" style="275"/>
    <col min="13130" max="13130" width="0.85546875" style="275" customWidth="1"/>
    <col min="13131" max="13142" width="0.85546875" style="275"/>
    <col min="13143" max="13144" width="0.85546875" style="275" customWidth="1"/>
    <col min="13145" max="13381" width="0.85546875" style="275"/>
    <col min="13382" max="13382" width="0.85546875" style="275" customWidth="1"/>
    <col min="13383" max="13385" width="0.85546875" style="275"/>
    <col min="13386" max="13386" width="0.85546875" style="275" customWidth="1"/>
    <col min="13387" max="13398" width="0.85546875" style="275"/>
    <col min="13399" max="13400" width="0.85546875" style="275" customWidth="1"/>
    <col min="13401" max="13637" width="0.85546875" style="275"/>
    <col min="13638" max="13638" width="0.85546875" style="275" customWidth="1"/>
    <col min="13639" max="13641" width="0.85546875" style="275"/>
    <col min="13642" max="13642" width="0.85546875" style="275" customWidth="1"/>
    <col min="13643" max="13654" width="0.85546875" style="275"/>
    <col min="13655" max="13656" width="0.85546875" style="275" customWidth="1"/>
    <col min="13657" max="13893" width="0.85546875" style="275"/>
    <col min="13894" max="13894" width="0.85546875" style="275" customWidth="1"/>
    <col min="13895" max="13897" width="0.85546875" style="275"/>
    <col min="13898" max="13898" width="0.85546875" style="275" customWidth="1"/>
    <col min="13899" max="13910" width="0.85546875" style="275"/>
    <col min="13911" max="13912" width="0.85546875" style="275" customWidth="1"/>
    <col min="13913" max="14149" width="0.85546875" style="275"/>
    <col min="14150" max="14150" width="0.85546875" style="275" customWidth="1"/>
    <col min="14151" max="14153" width="0.85546875" style="275"/>
    <col min="14154" max="14154" width="0.85546875" style="275" customWidth="1"/>
    <col min="14155" max="14166" width="0.85546875" style="275"/>
    <col min="14167" max="14168" width="0.85546875" style="275" customWidth="1"/>
    <col min="14169" max="14405" width="0.85546875" style="275"/>
    <col min="14406" max="14406" width="0.85546875" style="275" customWidth="1"/>
    <col min="14407" max="14409" width="0.85546875" style="275"/>
    <col min="14410" max="14410" width="0.85546875" style="275" customWidth="1"/>
    <col min="14411" max="14422" width="0.85546875" style="275"/>
    <col min="14423" max="14424" width="0.85546875" style="275" customWidth="1"/>
    <col min="14425" max="14661" width="0.85546875" style="275"/>
    <col min="14662" max="14662" width="0.85546875" style="275" customWidth="1"/>
    <col min="14663" max="14665" width="0.85546875" style="275"/>
    <col min="14666" max="14666" width="0.85546875" style="275" customWidth="1"/>
    <col min="14667" max="14678" width="0.85546875" style="275"/>
    <col min="14679" max="14680" width="0.85546875" style="275" customWidth="1"/>
    <col min="14681" max="14917" width="0.85546875" style="275"/>
    <col min="14918" max="14918" width="0.85546875" style="275" customWidth="1"/>
    <col min="14919" max="14921" width="0.85546875" style="275"/>
    <col min="14922" max="14922" width="0.85546875" style="275" customWidth="1"/>
    <col min="14923" max="14934" width="0.85546875" style="275"/>
    <col min="14935" max="14936" width="0.85546875" style="275" customWidth="1"/>
    <col min="14937" max="15173" width="0.85546875" style="275"/>
    <col min="15174" max="15174" width="0.85546875" style="275" customWidth="1"/>
    <col min="15175" max="15177" width="0.85546875" style="275"/>
    <col min="15178" max="15178" width="0.85546875" style="275" customWidth="1"/>
    <col min="15179" max="15190" width="0.85546875" style="275"/>
    <col min="15191" max="15192" width="0.85546875" style="275" customWidth="1"/>
    <col min="15193" max="15429" width="0.85546875" style="275"/>
    <col min="15430" max="15430" width="0.85546875" style="275" customWidth="1"/>
    <col min="15431" max="15433" width="0.85546875" style="275"/>
    <col min="15434" max="15434" width="0.85546875" style="275" customWidth="1"/>
    <col min="15435" max="15446" width="0.85546875" style="275"/>
    <col min="15447" max="15448" width="0.85546875" style="275" customWidth="1"/>
    <col min="15449" max="15685" width="0.85546875" style="275"/>
    <col min="15686" max="15686" width="0.85546875" style="275" customWidth="1"/>
    <col min="15687" max="15689" width="0.85546875" style="275"/>
    <col min="15690" max="15690" width="0.85546875" style="275" customWidth="1"/>
    <col min="15691" max="15702" width="0.85546875" style="275"/>
    <col min="15703" max="15704" width="0.85546875" style="275" customWidth="1"/>
    <col min="15705" max="15941" width="0.85546875" style="275"/>
    <col min="15942" max="15942" width="0.85546875" style="275" customWidth="1"/>
    <col min="15943" max="15945" width="0.85546875" style="275"/>
    <col min="15946" max="15946" width="0.85546875" style="275" customWidth="1"/>
    <col min="15947" max="15958" width="0.85546875" style="275"/>
    <col min="15959" max="15960" width="0.85546875" style="275" customWidth="1"/>
    <col min="15961" max="16197" width="0.85546875" style="275"/>
    <col min="16198" max="16198" width="0.85546875" style="275" customWidth="1"/>
    <col min="16199" max="16201" width="0.85546875" style="275"/>
    <col min="16202" max="16202" width="0.85546875" style="275" customWidth="1"/>
    <col min="16203" max="16214" width="0.85546875" style="275"/>
    <col min="16215" max="16216" width="0.85546875" style="275" customWidth="1"/>
    <col min="16217" max="16384" width="0.85546875" style="275"/>
  </cols>
  <sheetData>
    <row r="2" spans="1:105" s="276" customFormat="1" ht="16.5">
      <c r="A2" s="279" t="s">
        <v>362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79"/>
      <c r="BL2" s="279"/>
      <c r="BM2" s="279"/>
      <c r="BN2" s="279"/>
      <c r="BO2" s="279"/>
      <c r="BP2" s="279"/>
      <c r="BQ2" s="279"/>
      <c r="BR2" s="279"/>
      <c r="BS2" s="279"/>
      <c r="BT2" s="279"/>
      <c r="BU2" s="279"/>
      <c r="BV2" s="279"/>
      <c r="BW2" s="279"/>
      <c r="BX2" s="279"/>
      <c r="BY2" s="279"/>
      <c r="BZ2" s="279"/>
      <c r="CA2" s="279"/>
      <c r="CB2" s="279"/>
      <c r="CC2" s="279"/>
      <c r="CD2" s="279"/>
      <c r="CE2" s="279"/>
      <c r="CF2" s="279"/>
      <c r="CG2" s="279"/>
      <c r="CH2" s="279"/>
      <c r="CI2" s="279"/>
      <c r="CJ2" s="279"/>
      <c r="CK2" s="279"/>
      <c r="CL2" s="279"/>
      <c r="CM2" s="279"/>
      <c r="CN2" s="279"/>
      <c r="CO2" s="279"/>
      <c r="CP2" s="279"/>
      <c r="CQ2" s="279"/>
      <c r="CR2" s="279"/>
      <c r="CS2" s="279"/>
      <c r="CT2" s="279"/>
      <c r="CU2" s="279"/>
      <c r="CV2" s="279"/>
      <c r="CW2" s="279"/>
      <c r="CX2" s="279"/>
      <c r="CY2" s="279"/>
      <c r="CZ2" s="279"/>
      <c r="DA2" s="279"/>
    </row>
    <row r="3" spans="1:105" s="276" customFormat="1" ht="16.5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</row>
    <row r="4" spans="1:105" s="276" customFormat="1" ht="210.75" customHeight="1">
      <c r="A4" s="280" t="s">
        <v>363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0"/>
      <c r="BA4" s="280"/>
      <c r="BB4" s="280"/>
      <c r="BC4" s="280"/>
      <c r="BD4" s="280"/>
      <c r="BE4" s="280"/>
      <c r="BF4" s="280"/>
      <c r="BG4" s="280"/>
      <c r="BH4" s="280"/>
      <c r="BI4" s="280"/>
      <c r="BJ4" s="280"/>
      <c r="BK4" s="280"/>
      <c r="BL4" s="280"/>
      <c r="BM4" s="280"/>
      <c r="BN4" s="280"/>
      <c r="BO4" s="280"/>
      <c r="BP4" s="280"/>
      <c r="BQ4" s="280"/>
      <c r="BR4" s="280"/>
      <c r="BS4" s="280"/>
      <c r="BT4" s="280"/>
      <c r="BU4" s="280"/>
      <c r="BV4" s="280"/>
      <c r="BW4" s="280"/>
      <c r="BX4" s="280"/>
      <c r="BY4" s="280"/>
      <c r="BZ4" s="280"/>
      <c r="CA4" s="280"/>
      <c r="CB4" s="280"/>
      <c r="CC4" s="280"/>
      <c r="CD4" s="280"/>
      <c r="CE4" s="280"/>
      <c r="CF4" s="280"/>
      <c r="CG4" s="280"/>
      <c r="CH4" s="280"/>
      <c r="CI4" s="280"/>
      <c r="CJ4" s="280"/>
      <c r="CK4" s="280"/>
      <c r="CL4" s="280"/>
      <c r="CM4" s="280"/>
      <c r="CN4" s="280"/>
      <c r="CO4" s="280"/>
      <c r="CP4" s="280"/>
      <c r="CQ4" s="280"/>
      <c r="CR4" s="280"/>
      <c r="CS4" s="280"/>
      <c r="CT4" s="280"/>
      <c r="CU4" s="280"/>
      <c r="CV4" s="280"/>
      <c r="CW4" s="280"/>
      <c r="CX4" s="280"/>
      <c r="CY4" s="280"/>
      <c r="CZ4" s="280"/>
      <c r="DA4" s="280"/>
    </row>
    <row r="6" spans="1:105">
      <c r="A6" s="281" t="s">
        <v>341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1"/>
      <c r="BD6" s="281"/>
      <c r="BE6" s="281"/>
      <c r="BF6" s="281"/>
      <c r="BG6" s="281"/>
      <c r="BH6" s="281"/>
      <c r="BI6" s="281"/>
      <c r="BJ6" s="281"/>
      <c r="BK6" s="281"/>
      <c r="BL6" s="281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1"/>
      <c r="CE6" s="281"/>
      <c r="CF6" s="281"/>
      <c r="CG6" s="281"/>
      <c r="CH6" s="281"/>
      <c r="CI6" s="281"/>
      <c r="CJ6" s="281"/>
      <c r="CK6" s="281"/>
      <c r="CL6" s="281"/>
      <c r="CM6" s="281"/>
      <c r="CN6" s="281"/>
      <c r="CO6" s="281"/>
      <c r="CP6" s="281"/>
      <c r="CQ6" s="281"/>
      <c r="CR6" s="281"/>
      <c r="CS6" s="281"/>
      <c r="CT6" s="281"/>
      <c r="CU6" s="281"/>
      <c r="CV6" s="281"/>
      <c r="CW6" s="281"/>
      <c r="CX6" s="281"/>
      <c r="CY6" s="281"/>
      <c r="CZ6" s="281"/>
      <c r="DA6" s="281"/>
    </row>
    <row r="7" spans="1:105" s="274" customFormat="1" ht="12.75">
      <c r="A7" s="282" t="s">
        <v>342</v>
      </c>
      <c r="B7" s="282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2"/>
      <c r="BA7" s="282"/>
      <c r="BB7" s="282"/>
      <c r="BC7" s="282"/>
      <c r="BD7" s="282"/>
      <c r="BE7" s="282"/>
      <c r="BF7" s="282"/>
      <c r="BG7" s="282"/>
      <c r="BH7" s="282"/>
      <c r="BI7" s="282"/>
      <c r="BJ7" s="282"/>
      <c r="BK7" s="282"/>
      <c r="BL7" s="282"/>
      <c r="BM7" s="282"/>
      <c r="BN7" s="282"/>
      <c r="BO7" s="282"/>
      <c r="BP7" s="282"/>
      <c r="BQ7" s="282"/>
      <c r="BR7" s="282"/>
      <c r="BS7" s="282"/>
      <c r="BT7" s="282"/>
      <c r="BU7" s="282"/>
      <c r="BV7" s="282"/>
      <c r="BW7" s="282"/>
      <c r="BX7" s="282"/>
      <c r="BY7" s="282"/>
      <c r="BZ7" s="282"/>
      <c r="CA7" s="282"/>
      <c r="CB7" s="282"/>
      <c r="CC7" s="282"/>
      <c r="CD7" s="282"/>
      <c r="CE7" s="282"/>
      <c r="CF7" s="282"/>
      <c r="CG7" s="282"/>
      <c r="CH7" s="282"/>
      <c r="CI7" s="282"/>
      <c r="CJ7" s="282"/>
      <c r="CK7" s="282"/>
      <c r="CL7" s="282"/>
      <c r="CM7" s="282"/>
      <c r="CN7" s="282"/>
      <c r="CO7" s="282"/>
      <c r="CP7" s="282"/>
      <c r="CQ7" s="282"/>
      <c r="CR7" s="282"/>
      <c r="CS7" s="282"/>
      <c r="CT7" s="282"/>
      <c r="CU7" s="282"/>
      <c r="CV7" s="282"/>
      <c r="CW7" s="282"/>
      <c r="CX7" s="282"/>
      <c r="CY7" s="282"/>
      <c r="CZ7" s="282"/>
      <c r="DA7" s="282"/>
    </row>
    <row r="8" spans="1:105">
      <c r="A8" s="281"/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1"/>
      <c r="BA8" s="281"/>
      <c r="BB8" s="281"/>
      <c r="BC8" s="281"/>
      <c r="BD8" s="281"/>
      <c r="BE8" s="281"/>
      <c r="BF8" s="281"/>
      <c r="BG8" s="281"/>
      <c r="BH8" s="281"/>
      <c r="BI8" s="281"/>
      <c r="BJ8" s="281"/>
      <c r="BK8" s="281"/>
      <c r="BL8" s="281"/>
      <c r="BM8" s="281"/>
      <c r="BN8" s="281"/>
      <c r="BO8" s="281"/>
      <c r="BP8" s="281"/>
      <c r="BQ8" s="281"/>
      <c r="BR8" s="281"/>
      <c r="BS8" s="281"/>
      <c r="BT8" s="281"/>
      <c r="BU8" s="281"/>
      <c r="BV8" s="281"/>
      <c r="BW8" s="281"/>
      <c r="BX8" s="281"/>
      <c r="BY8" s="281"/>
      <c r="BZ8" s="281"/>
      <c r="CA8" s="281"/>
      <c r="CB8" s="281"/>
      <c r="CC8" s="281"/>
      <c r="CD8" s="281"/>
      <c r="CE8" s="281"/>
      <c r="CF8" s="281"/>
      <c r="CG8" s="281"/>
      <c r="CH8" s="281"/>
      <c r="CI8" s="281"/>
      <c r="CJ8" s="281"/>
      <c r="CK8" s="281"/>
      <c r="CL8" s="281"/>
      <c r="CM8" s="281"/>
      <c r="CN8" s="281"/>
      <c r="CO8" s="281"/>
      <c r="CP8" s="281"/>
      <c r="CQ8" s="281"/>
      <c r="CR8" s="281"/>
      <c r="CS8" s="281"/>
      <c r="CT8" s="281"/>
      <c r="CU8" s="281"/>
      <c r="CV8" s="281"/>
      <c r="CW8" s="281"/>
      <c r="CX8" s="281"/>
      <c r="CY8" s="281"/>
      <c r="CZ8" s="281"/>
      <c r="DA8" s="281"/>
    </row>
    <row r="10" spans="1:105">
      <c r="A10" s="283" t="s">
        <v>343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3"/>
      <c r="BF10" s="283"/>
      <c r="BG10" s="283"/>
      <c r="BH10" s="283"/>
      <c r="BI10" s="283"/>
      <c r="BJ10" s="283"/>
      <c r="BK10" s="283"/>
      <c r="BL10" s="283"/>
      <c r="BM10" s="283"/>
      <c r="BN10" s="283"/>
      <c r="BO10" s="283"/>
      <c r="BP10" s="283"/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  <c r="CX10" s="283"/>
      <c r="CY10" s="283"/>
      <c r="CZ10" s="283"/>
      <c r="DA10" s="283"/>
    </row>
    <row r="12" spans="1:105">
      <c r="A12" s="275" t="s">
        <v>344</v>
      </c>
      <c r="AA12" s="281" t="s">
        <v>345</v>
      </c>
      <c r="AB12" s="281"/>
      <c r="AC12" s="281"/>
      <c r="AD12" s="281"/>
      <c r="AE12" s="281"/>
      <c r="AF12" s="281"/>
      <c r="AG12" s="281"/>
      <c r="AH12" s="281"/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1"/>
      <c r="BF12" s="281"/>
      <c r="BG12" s="281"/>
      <c r="BH12" s="281"/>
      <c r="BI12" s="281"/>
      <c r="BJ12" s="281"/>
      <c r="BK12" s="281"/>
      <c r="BL12" s="281"/>
      <c r="BM12" s="281"/>
      <c r="BN12" s="281"/>
      <c r="BO12" s="281"/>
      <c r="BP12" s="281"/>
      <c r="BQ12" s="281"/>
      <c r="BR12" s="281"/>
      <c r="BS12" s="281"/>
      <c r="BT12" s="281"/>
      <c r="BU12" s="281"/>
      <c r="BV12" s="281"/>
      <c r="BW12" s="281"/>
      <c r="BX12" s="281"/>
      <c r="BY12" s="281"/>
      <c r="BZ12" s="281"/>
      <c r="CA12" s="281"/>
      <c r="CB12" s="281"/>
      <c r="CC12" s="281"/>
      <c r="CD12" s="281"/>
      <c r="CE12" s="281"/>
      <c r="CF12" s="281"/>
      <c r="CG12" s="281"/>
      <c r="CH12" s="281"/>
      <c r="CI12" s="281"/>
      <c r="CJ12" s="281"/>
      <c r="CK12" s="281"/>
      <c r="CL12" s="281"/>
      <c r="CM12" s="281"/>
      <c r="CN12" s="281"/>
      <c r="CO12" s="281"/>
      <c r="CP12" s="281"/>
      <c r="CQ12" s="281"/>
      <c r="CR12" s="281"/>
      <c r="CS12" s="281"/>
      <c r="CT12" s="281"/>
      <c r="CU12" s="281"/>
      <c r="CV12" s="281"/>
      <c r="CW12" s="281"/>
      <c r="CX12" s="281"/>
      <c r="CY12" s="281"/>
      <c r="CZ12" s="281"/>
      <c r="DA12" s="281"/>
    </row>
    <row r="13" spans="1:105">
      <c r="A13" s="275" t="s">
        <v>346</v>
      </c>
      <c r="AH13" s="278" t="s">
        <v>47</v>
      </c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  <c r="AT13" s="278"/>
      <c r="AU13" s="278"/>
      <c r="AV13" s="278"/>
      <c r="AW13" s="278"/>
      <c r="AX13" s="278"/>
      <c r="AY13" s="278"/>
      <c r="AZ13" s="278"/>
      <c r="BA13" s="278"/>
      <c r="BB13" s="278"/>
      <c r="BC13" s="278"/>
      <c r="BD13" s="278"/>
      <c r="BE13" s="278"/>
      <c r="BF13" s="278"/>
      <c r="BG13" s="278"/>
      <c r="BH13" s="278"/>
      <c r="BI13" s="278"/>
      <c r="BJ13" s="278"/>
      <c r="BK13" s="278"/>
      <c r="BL13" s="278"/>
      <c r="BM13" s="278"/>
      <c r="BN13" s="278"/>
      <c r="BO13" s="278"/>
      <c r="BP13" s="278"/>
      <c r="BQ13" s="278"/>
      <c r="BR13" s="278"/>
      <c r="BS13" s="278"/>
      <c r="BT13" s="278"/>
      <c r="BU13" s="278"/>
      <c r="BV13" s="278"/>
      <c r="BW13" s="278"/>
      <c r="BX13" s="278"/>
      <c r="BY13" s="278"/>
      <c r="BZ13" s="278"/>
      <c r="CA13" s="278"/>
      <c r="CB13" s="278"/>
      <c r="CC13" s="278"/>
      <c r="CD13" s="278"/>
      <c r="CE13" s="278"/>
      <c r="CF13" s="278"/>
      <c r="CG13" s="278"/>
      <c r="CH13" s="278"/>
      <c r="CI13" s="278"/>
      <c r="CJ13" s="278"/>
      <c r="CK13" s="278"/>
      <c r="CL13" s="278"/>
      <c r="CM13" s="278"/>
      <c r="CN13" s="278"/>
      <c r="CO13" s="278"/>
      <c r="CP13" s="278"/>
      <c r="CQ13" s="278"/>
      <c r="CR13" s="278"/>
      <c r="CS13" s="278"/>
      <c r="CT13" s="278"/>
      <c r="CU13" s="278"/>
      <c r="CV13" s="278"/>
      <c r="CW13" s="278"/>
      <c r="CX13" s="278"/>
      <c r="CY13" s="278"/>
      <c r="CZ13" s="278"/>
      <c r="DA13" s="278"/>
    </row>
    <row r="14" spans="1:105">
      <c r="A14" s="275" t="s">
        <v>347</v>
      </c>
      <c r="X14" s="285" t="s">
        <v>348</v>
      </c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5"/>
      <c r="BF14" s="285"/>
      <c r="BG14" s="285"/>
      <c r="BH14" s="285"/>
      <c r="BI14" s="285"/>
      <c r="BJ14" s="285"/>
      <c r="BK14" s="285"/>
      <c r="BL14" s="285"/>
      <c r="BM14" s="285"/>
      <c r="BN14" s="285"/>
      <c r="BO14" s="285"/>
      <c r="BP14" s="285"/>
      <c r="BQ14" s="285"/>
      <c r="BR14" s="285"/>
      <c r="BS14" s="285"/>
      <c r="BT14" s="285"/>
      <c r="BU14" s="285"/>
      <c r="BV14" s="285"/>
      <c r="BW14" s="285"/>
      <c r="BX14" s="285"/>
      <c r="BY14" s="285"/>
      <c r="BZ14" s="285"/>
      <c r="CA14" s="285"/>
      <c r="CB14" s="285"/>
      <c r="CC14" s="285"/>
      <c r="CD14" s="285"/>
      <c r="CE14" s="285"/>
      <c r="CF14" s="285"/>
      <c r="CG14" s="285"/>
      <c r="CH14" s="285"/>
      <c r="CI14" s="285"/>
      <c r="CJ14" s="285"/>
      <c r="CK14" s="285"/>
      <c r="CL14" s="285"/>
      <c r="CM14" s="285"/>
      <c r="CN14" s="285"/>
      <c r="CO14" s="285"/>
      <c r="CP14" s="285"/>
      <c r="CQ14" s="285"/>
      <c r="CR14" s="285"/>
      <c r="CS14" s="285"/>
      <c r="CT14" s="285"/>
      <c r="CU14" s="285"/>
      <c r="CV14" s="285"/>
      <c r="CW14" s="285"/>
      <c r="CX14" s="285"/>
      <c r="CY14" s="285"/>
      <c r="CZ14" s="285"/>
      <c r="DA14" s="285"/>
    </row>
    <row r="15" spans="1:105">
      <c r="A15" s="275" t="s">
        <v>349</v>
      </c>
      <c r="X15" s="286" t="s">
        <v>348</v>
      </c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6"/>
      <c r="BF15" s="286"/>
      <c r="BG15" s="286"/>
      <c r="BH15" s="286"/>
      <c r="BI15" s="286"/>
      <c r="BJ15" s="286"/>
      <c r="BK15" s="286"/>
      <c r="BL15" s="286"/>
      <c r="BM15" s="286"/>
      <c r="BN15" s="286"/>
      <c r="BO15" s="286"/>
      <c r="BP15" s="286"/>
      <c r="BQ15" s="286"/>
      <c r="BR15" s="286"/>
      <c r="BS15" s="286"/>
      <c r="BT15" s="286"/>
      <c r="BU15" s="286"/>
      <c r="BV15" s="286"/>
      <c r="BW15" s="286"/>
      <c r="BX15" s="286"/>
      <c r="BY15" s="286"/>
      <c r="BZ15" s="286"/>
      <c r="CA15" s="286"/>
      <c r="CB15" s="286"/>
      <c r="CC15" s="286"/>
      <c r="CD15" s="286"/>
      <c r="CE15" s="286"/>
      <c r="CF15" s="286"/>
      <c r="CG15" s="286"/>
      <c r="CH15" s="286"/>
      <c r="CI15" s="286"/>
      <c r="CJ15" s="286"/>
      <c r="CK15" s="286"/>
      <c r="CL15" s="286"/>
      <c r="CM15" s="286"/>
      <c r="CN15" s="286"/>
      <c r="CO15" s="286"/>
      <c r="CP15" s="286"/>
      <c r="CQ15" s="286"/>
      <c r="CR15" s="286"/>
      <c r="CS15" s="286"/>
      <c r="CT15" s="286"/>
      <c r="CU15" s="286"/>
      <c r="CV15" s="286"/>
      <c r="CW15" s="286"/>
      <c r="CX15" s="286"/>
      <c r="CY15" s="286"/>
      <c r="CZ15" s="286"/>
      <c r="DA15" s="286"/>
    </row>
    <row r="16" spans="1:105">
      <c r="A16" s="275" t="s">
        <v>350</v>
      </c>
      <c r="H16" s="284" t="s">
        <v>351</v>
      </c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4"/>
      <c r="BD16" s="284"/>
      <c r="BE16" s="284"/>
      <c r="BF16" s="284"/>
      <c r="BG16" s="284"/>
      <c r="BH16" s="284"/>
      <c r="BI16" s="284"/>
      <c r="BJ16" s="284"/>
      <c r="BK16" s="284"/>
      <c r="BL16" s="284"/>
      <c r="BM16" s="284"/>
      <c r="BN16" s="284"/>
      <c r="BO16" s="284"/>
      <c r="BP16" s="284"/>
      <c r="BQ16" s="284"/>
      <c r="BR16" s="284"/>
      <c r="BS16" s="284"/>
      <c r="BT16" s="284"/>
      <c r="BU16" s="284"/>
      <c r="BV16" s="284"/>
      <c r="BW16" s="284"/>
      <c r="BX16" s="284"/>
      <c r="BY16" s="284"/>
      <c r="BZ16" s="284"/>
      <c r="CA16" s="284"/>
      <c r="CB16" s="284"/>
      <c r="CC16" s="284"/>
      <c r="CD16" s="284"/>
      <c r="CE16" s="284"/>
      <c r="CF16" s="284"/>
      <c r="CG16" s="284"/>
      <c r="CH16" s="284"/>
      <c r="CI16" s="284"/>
      <c r="CJ16" s="284"/>
      <c r="CK16" s="284"/>
      <c r="CL16" s="284"/>
      <c r="CM16" s="284"/>
      <c r="CN16" s="284"/>
      <c r="CO16" s="284"/>
      <c r="CP16" s="284"/>
      <c r="CQ16" s="284"/>
      <c r="CR16" s="284"/>
      <c r="CS16" s="284"/>
      <c r="CT16" s="284"/>
      <c r="CU16" s="284"/>
      <c r="CV16" s="284"/>
      <c r="CW16" s="284"/>
      <c r="CX16" s="284"/>
      <c r="CY16" s="284"/>
      <c r="CZ16" s="284"/>
      <c r="DA16" s="284"/>
    </row>
    <row r="17" spans="1:105">
      <c r="A17" s="275" t="s">
        <v>352</v>
      </c>
      <c r="H17" s="284" t="s">
        <v>353</v>
      </c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284"/>
      <c r="AG17" s="284"/>
      <c r="AH17" s="284"/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4"/>
      <c r="AX17" s="284"/>
      <c r="AY17" s="284"/>
      <c r="AZ17" s="284"/>
      <c r="BA17" s="284"/>
      <c r="BB17" s="284"/>
      <c r="BC17" s="284"/>
      <c r="BD17" s="284"/>
      <c r="BE17" s="284"/>
      <c r="BF17" s="284"/>
      <c r="BG17" s="284"/>
      <c r="BH17" s="284"/>
      <c r="BI17" s="284"/>
      <c r="BJ17" s="284"/>
      <c r="BK17" s="284"/>
      <c r="BL17" s="284"/>
      <c r="BM17" s="284"/>
      <c r="BN17" s="284"/>
      <c r="BO17" s="284"/>
      <c r="BP17" s="284"/>
      <c r="BQ17" s="284"/>
      <c r="BR17" s="284"/>
      <c r="BS17" s="284"/>
      <c r="BT17" s="284"/>
      <c r="BU17" s="284"/>
      <c r="BV17" s="284"/>
      <c r="BW17" s="284"/>
      <c r="BX17" s="284"/>
      <c r="BY17" s="284"/>
      <c r="BZ17" s="284"/>
      <c r="CA17" s="284"/>
      <c r="CB17" s="284"/>
      <c r="CC17" s="284"/>
      <c r="CD17" s="284"/>
      <c r="CE17" s="284"/>
      <c r="CF17" s="284"/>
      <c r="CG17" s="284"/>
      <c r="CH17" s="284"/>
      <c r="CI17" s="284"/>
      <c r="CJ17" s="284"/>
      <c r="CK17" s="284"/>
      <c r="CL17" s="284"/>
      <c r="CM17" s="284"/>
      <c r="CN17" s="284"/>
      <c r="CO17" s="284"/>
      <c r="CP17" s="284"/>
      <c r="CQ17" s="284"/>
      <c r="CR17" s="284"/>
      <c r="CS17" s="284"/>
      <c r="CT17" s="284"/>
      <c r="CU17" s="284"/>
      <c r="CV17" s="284"/>
      <c r="CW17" s="284"/>
      <c r="CX17" s="284"/>
      <c r="CY17" s="284"/>
      <c r="CZ17" s="284"/>
      <c r="DA17" s="284"/>
    </row>
    <row r="18" spans="1:105">
      <c r="A18" s="275" t="s">
        <v>354</v>
      </c>
      <c r="Z18" s="287" t="s">
        <v>355</v>
      </c>
      <c r="AA18" s="287"/>
      <c r="AB18" s="287"/>
      <c r="AC18" s="287"/>
      <c r="AD18" s="287"/>
      <c r="AE18" s="287"/>
      <c r="AF18" s="287"/>
      <c r="AG18" s="287"/>
      <c r="AH18" s="287"/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7"/>
      <c r="BA18" s="287"/>
      <c r="BB18" s="287"/>
      <c r="BC18" s="287"/>
      <c r="BD18" s="287"/>
      <c r="BE18" s="287"/>
      <c r="BF18" s="287"/>
      <c r="BG18" s="287"/>
      <c r="BH18" s="287"/>
      <c r="BI18" s="287"/>
      <c r="BJ18" s="287"/>
      <c r="BK18" s="287"/>
      <c r="BL18" s="287"/>
      <c r="BM18" s="287"/>
      <c r="BN18" s="287"/>
      <c r="BO18" s="287"/>
      <c r="BP18" s="287"/>
      <c r="BQ18" s="287"/>
      <c r="BR18" s="287"/>
      <c r="BS18" s="287"/>
      <c r="BT18" s="287"/>
      <c r="BU18" s="287"/>
      <c r="BV18" s="287"/>
      <c r="BW18" s="287"/>
      <c r="BX18" s="287"/>
      <c r="BY18" s="287"/>
      <c r="BZ18" s="287"/>
      <c r="CA18" s="287"/>
      <c r="CB18" s="287"/>
      <c r="CC18" s="287"/>
      <c r="CD18" s="287"/>
      <c r="CE18" s="287"/>
      <c r="CF18" s="287"/>
      <c r="CG18" s="287"/>
      <c r="CH18" s="287"/>
      <c r="CI18" s="287"/>
      <c r="CJ18" s="287"/>
      <c r="CK18" s="287"/>
      <c r="CL18" s="287"/>
      <c r="CM18" s="287"/>
      <c r="CN18" s="287"/>
      <c r="CO18" s="287"/>
      <c r="CP18" s="287"/>
      <c r="CQ18" s="287"/>
      <c r="CR18" s="287"/>
      <c r="CS18" s="287"/>
      <c r="CT18" s="287"/>
      <c r="CU18" s="287"/>
      <c r="CV18" s="287"/>
      <c r="CW18" s="287"/>
      <c r="CX18" s="287"/>
      <c r="CY18" s="287"/>
      <c r="CZ18" s="287"/>
      <c r="DA18" s="287"/>
    </row>
    <row r="19" spans="1:105">
      <c r="A19" s="275" t="s">
        <v>356</v>
      </c>
      <c r="AF19" s="288" t="s">
        <v>357</v>
      </c>
      <c r="AG19" s="289"/>
      <c r="AH19" s="289"/>
      <c r="AI19" s="289"/>
      <c r="AJ19" s="289"/>
      <c r="AK19" s="289"/>
      <c r="AL19" s="289"/>
      <c r="AM19" s="289"/>
      <c r="AN19" s="289"/>
      <c r="AO19" s="289"/>
      <c r="AP19" s="289"/>
      <c r="AQ19" s="289"/>
      <c r="AR19" s="289"/>
      <c r="AS19" s="289"/>
      <c r="AT19" s="289"/>
      <c r="AU19" s="289"/>
      <c r="AV19" s="289"/>
      <c r="AW19" s="289"/>
      <c r="AX19" s="289"/>
      <c r="AY19" s="289"/>
      <c r="AZ19" s="289"/>
      <c r="BA19" s="289"/>
      <c r="BB19" s="289"/>
      <c r="BC19" s="289"/>
      <c r="BD19" s="289"/>
      <c r="BE19" s="289"/>
      <c r="BF19" s="289"/>
      <c r="BG19" s="289"/>
      <c r="BH19" s="289"/>
      <c r="BI19" s="289"/>
      <c r="BJ19" s="289"/>
      <c r="BK19" s="289"/>
      <c r="BL19" s="289"/>
      <c r="BM19" s="289"/>
      <c r="BN19" s="289"/>
      <c r="BO19" s="289"/>
      <c r="BP19" s="289"/>
      <c r="BQ19" s="289"/>
      <c r="BR19" s="289"/>
      <c r="BS19" s="289"/>
      <c r="BT19" s="289"/>
      <c r="BU19" s="289"/>
      <c r="BV19" s="289"/>
      <c r="BW19" s="289"/>
      <c r="BX19" s="289"/>
      <c r="BY19" s="289"/>
      <c r="BZ19" s="289"/>
      <c r="CA19" s="289"/>
      <c r="CB19" s="289"/>
      <c r="CC19" s="289"/>
      <c r="CD19" s="289"/>
      <c r="CE19" s="289"/>
      <c r="CF19" s="289"/>
      <c r="CG19" s="289"/>
      <c r="CH19" s="289"/>
      <c r="CI19" s="289"/>
      <c r="CJ19" s="289"/>
      <c r="CK19" s="289"/>
      <c r="CL19" s="289"/>
      <c r="CM19" s="289"/>
      <c r="CN19" s="289"/>
      <c r="CO19" s="289"/>
      <c r="CP19" s="289"/>
      <c r="CQ19" s="289"/>
      <c r="CR19" s="289"/>
      <c r="CS19" s="289"/>
      <c r="CT19" s="289"/>
      <c r="CU19" s="289"/>
      <c r="CV19" s="289"/>
      <c r="CW19" s="289"/>
      <c r="CX19" s="289"/>
      <c r="CY19" s="289"/>
      <c r="CZ19" s="289"/>
      <c r="DA19" s="289"/>
    </row>
    <row r="20" spans="1:105">
      <c r="A20" s="275" t="s">
        <v>358</v>
      </c>
      <c r="Z20" s="284" t="s">
        <v>359</v>
      </c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  <c r="AO20" s="284"/>
      <c r="AP20" s="284"/>
      <c r="AQ20" s="284"/>
      <c r="AR20" s="284"/>
      <c r="AS20" s="284"/>
      <c r="AT20" s="284"/>
      <c r="AU20" s="284"/>
      <c r="AV20" s="284"/>
      <c r="AW20" s="284"/>
      <c r="AX20" s="284"/>
      <c r="AY20" s="284"/>
      <c r="AZ20" s="284"/>
      <c r="BA20" s="284"/>
      <c r="BB20" s="284"/>
      <c r="BC20" s="284"/>
      <c r="BD20" s="284"/>
      <c r="BE20" s="284"/>
      <c r="BF20" s="284"/>
      <c r="BG20" s="284"/>
      <c r="BH20" s="284"/>
      <c r="BI20" s="284"/>
      <c r="BJ20" s="284"/>
      <c r="BK20" s="284"/>
      <c r="BL20" s="284"/>
      <c r="BM20" s="284"/>
      <c r="BN20" s="284"/>
      <c r="BO20" s="284"/>
      <c r="BP20" s="284"/>
      <c r="BQ20" s="284"/>
      <c r="BR20" s="284"/>
      <c r="BS20" s="284"/>
      <c r="BT20" s="284"/>
      <c r="BU20" s="284"/>
      <c r="BV20" s="284"/>
      <c r="BW20" s="284"/>
      <c r="BX20" s="284"/>
      <c r="BY20" s="284"/>
      <c r="BZ20" s="284"/>
      <c r="CA20" s="284"/>
      <c r="CB20" s="284"/>
      <c r="CC20" s="284"/>
      <c r="CD20" s="284"/>
      <c r="CE20" s="284"/>
      <c r="CF20" s="284"/>
      <c r="CG20" s="284"/>
      <c r="CH20" s="284"/>
      <c r="CI20" s="284"/>
      <c r="CJ20" s="284"/>
      <c r="CK20" s="284"/>
      <c r="CL20" s="284"/>
      <c r="CM20" s="284"/>
      <c r="CN20" s="284"/>
      <c r="CO20" s="284"/>
      <c r="CP20" s="284"/>
      <c r="CQ20" s="284"/>
      <c r="CR20" s="284"/>
      <c r="CS20" s="284"/>
      <c r="CT20" s="284"/>
      <c r="CU20" s="284"/>
      <c r="CV20" s="284"/>
      <c r="CW20" s="284"/>
      <c r="CX20" s="284"/>
      <c r="CY20" s="284"/>
      <c r="CZ20" s="284"/>
      <c r="DA20" s="284"/>
    </row>
    <row r="21" spans="1:105">
      <c r="A21" s="275" t="s">
        <v>360</v>
      </c>
      <c r="H21" s="284" t="s">
        <v>361</v>
      </c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84"/>
      <c r="AC21" s="284"/>
      <c r="AD21" s="284"/>
      <c r="AE21" s="284"/>
      <c r="AF21" s="284"/>
      <c r="AG21" s="284"/>
      <c r="AH21" s="284"/>
      <c r="AI21" s="284"/>
      <c r="AJ21" s="284"/>
      <c r="AK21" s="284"/>
      <c r="AL21" s="284"/>
      <c r="AM21" s="284"/>
      <c r="AN21" s="284"/>
      <c r="AO21" s="284"/>
      <c r="AP21" s="284"/>
      <c r="AQ21" s="284"/>
      <c r="AR21" s="284"/>
      <c r="AS21" s="284"/>
      <c r="AT21" s="284"/>
      <c r="AU21" s="284"/>
      <c r="AV21" s="284"/>
      <c r="AW21" s="284"/>
      <c r="AX21" s="284"/>
      <c r="AY21" s="284"/>
      <c r="AZ21" s="284"/>
      <c r="BA21" s="284"/>
      <c r="BB21" s="284"/>
      <c r="BC21" s="284"/>
      <c r="BD21" s="284"/>
      <c r="BE21" s="284"/>
      <c r="BF21" s="284"/>
      <c r="BG21" s="284"/>
      <c r="BH21" s="284"/>
      <c r="BI21" s="284"/>
      <c r="BJ21" s="284"/>
      <c r="BK21" s="284"/>
      <c r="BL21" s="284"/>
      <c r="BM21" s="284"/>
      <c r="BN21" s="284"/>
      <c r="BO21" s="284"/>
      <c r="BP21" s="284"/>
      <c r="BQ21" s="284"/>
      <c r="BR21" s="284"/>
      <c r="BS21" s="284"/>
      <c r="BT21" s="284"/>
      <c r="BU21" s="284"/>
      <c r="BV21" s="284"/>
      <c r="BW21" s="284"/>
      <c r="BX21" s="284"/>
      <c r="BY21" s="284"/>
      <c r="BZ21" s="284"/>
      <c r="CA21" s="284"/>
      <c r="CB21" s="284"/>
      <c r="CC21" s="284"/>
      <c r="CD21" s="284"/>
      <c r="CE21" s="284"/>
      <c r="CF21" s="284"/>
      <c r="CG21" s="284"/>
      <c r="CH21" s="284"/>
      <c r="CI21" s="284"/>
      <c r="CJ21" s="284"/>
      <c r="CK21" s="284"/>
      <c r="CL21" s="284"/>
      <c r="CM21" s="284"/>
      <c r="CN21" s="284"/>
      <c r="CO21" s="284"/>
      <c r="CP21" s="284"/>
      <c r="CQ21" s="284"/>
      <c r="CR21" s="284"/>
      <c r="CS21" s="284"/>
      <c r="CT21" s="284"/>
      <c r="CU21" s="284"/>
      <c r="CV21" s="284"/>
      <c r="CW21" s="284"/>
      <c r="CX21" s="284"/>
      <c r="CY21" s="284"/>
      <c r="CZ21" s="284"/>
      <c r="DA21" s="284"/>
    </row>
  </sheetData>
  <mergeCells count="16">
    <mergeCell ref="Z20:DA20"/>
    <mergeCell ref="H21:DA21"/>
    <mergeCell ref="X14:DA14"/>
    <mergeCell ref="X15:DA15"/>
    <mergeCell ref="H16:DA16"/>
    <mergeCell ref="H17:DA17"/>
    <mergeCell ref="Z18:DA18"/>
    <mergeCell ref="AF19:DA19"/>
    <mergeCell ref="AH13:DA13"/>
    <mergeCell ref="A2:DA2"/>
    <mergeCell ref="A4:DA4"/>
    <mergeCell ref="A6:DA6"/>
    <mergeCell ref="A7:DA7"/>
    <mergeCell ref="A8:DA8"/>
    <mergeCell ref="A10:DA10"/>
    <mergeCell ref="AA12:DA12"/>
  </mergeCells>
  <hyperlinks>
    <hyperlink ref="AF19" r:id="rId1"/>
  </hyperlinks>
  <pageMargins left="0.7" right="0.7" top="0.75" bottom="0.75" header="0.3" footer="0.3"/>
  <pageSetup paperSize="9" scale="93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D61"/>
  <sheetViews>
    <sheetView view="pageBreakPreview" topLeftCell="A5" zoomScaleNormal="100" zoomScaleSheetLayoutView="100" workbookViewId="0">
      <selection activeCell="B27" activeCellId="1" sqref="B33:K33 B27:K27"/>
    </sheetView>
  </sheetViews>
  <sheetFormatPr defaultColWidth="31" defaultRowHeight="12.75"/>
  <cols>
    <col min="1" max="1" width="4.28515625" style="9" customWidth="1"/>
    <col min="2" max="2" width="35.5703125" style="9" customWidth="1"/>
    <col min="3" max="3" width="6.42578125" style="9" customWidth="1"/>
    <col min="4" max="4" width="7.42578125" style="9" customWidth="1"/>
    <col min="5" max="5" width="11.28515625" style="9" customWidth="1"/>
    <col min="6" max="6" width="8.85546875" style="9" customWidth="1"/>
    <col min="7" max="7" width="7.42578125" style="9" customWidth="1"/>
    <col min="8" max="8" width="7.85546875" style="9" customWidth="1"/>
    <col min="9" max="9" width="9.140625" style="9" customWidth="1"/>
    <col min="10" max="10" width="7.5703125" style="9" customWidth="1"/>
    <col min="11" max="11" width="8.42578125" style="9" customWidth="1"/>
    <col min="12" max="12" width="11.85546875" style="9" customWidth="1"/>
    <col min="13" max="13" width="7.28515625" style="9" customWidth="1"/>
    <col min="14" max="16" width="11.5703125" style="9" customWidth="1"/>
    <col min="17" max="17" width="14.85546875" style="9" customWidth="1"/>
    <col min="18" max="18" width="10.7109375" style="9" customWidth="1"/>
    <col min="19" max="19" width="9.140625" style="9" customWidth="1"/>
    <col min="20" max="20" width="10" style="9" customWidth="1"/>
    <col min="21" max="22" width="9.140625" style="9" customWidth="1"/>
    <col min="23" max="23" width="9.85546875" style="9" customWidth="1"/>
    <col min="24" max="256" width="9.140625" style="9" customWidth="1"/>
    <col min="257" max="257" width="4.28515625" style="9" customWidth="1"/>
    <col min="258" max="16384" width="31" style="9"/>
  </cols>
  <sheetData>
    <row r="1" spans="1:29" hidden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29" t="s">
        <v>92</v>
      </c>
      <c r="M1" s="29"/>
    </row>
    <row r="2" spans="1:29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2"/>
      <c r="M2" s="29"/>
    </row>
    <row r="3" spans="1:29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2"/>
      <c r="M3" s="29"/>
    </row>
    <row r="4" spans="1:29">
      <c r="A4" s="143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2"/>
      <c r="M4" s="29"/>
    </row>
    <row r="5" spans="1:29" ht="14.25">
      <c r="A5" s="445" t="s">
        <v>231</v>
      </c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88"/>
    </row>
    <row r="6" spans="1:29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39"/>
      <c r="N6" s="18"/>
      <c r="O6" s="18"/>
      <c r="P6" s="18"/>
      <c r="Q6" s="18"/>
    </row>
    <row r="7" spans="1:29">
      <c r="A7" s="450" t="s">
        <v>1</v>
      </c>
      <c r="B7" s="453" t="s">
        <v>2</v>
      </c>
      <c r="C7" s="194" t="s">
        <v>157</v>
      </c>
      <c r="D7" s="194" t="s">
        <v>130</v>
      </c>
      <c r="E7" s="194" t="s">
        <v>158</v>
      </c>
      <c r="F7" s="194" t="s">
        <v>133</v>
      </c>
      <c r="G7" s="194" t="s">
        <v>159</v>
      </c>
      <c r="H7" s="194" t="s">
        <v>130</v>
      </c>
      <c r="I7" s="194" t="s">
        <v>130</v>
      </c>
      <c r="J7" s="195" t="s">
        <v>131</v>
      </c>
      <c r="K7" s="194" t="s">
        <v>135</v>
      </c>
      <c r="L7" s="196" t="s">
        <v>160</v>
      </c>
      <c r="M7" s="109"/>
      <c r="N7" s="18"/>
      <c r="O7" s="18"/>
      <c r="P7" s="18"/>
      <c r="Q7" s="18"/>
      <c r="R7" s="40"/>
      <c r="T7" s="40"/>
    </row>
    <row r="8" spans="1:29">
      <c r="A8" s="451"/>
      <c r="B8" s="454"/>
      <c r="C8" s="197" t="s">
        <v>138</v>
      </c>
      <c r="D8" s="197"/>
      <c r="E8" s="197"/>
      <c r="F8" s="197" t="s">
        <v>161</v>
      </c>
      <c r="G8" s="197" t="s">
        <v>162</v>
      </c>
      <c r="H8" s="197" t="s">
        <v>163</v>
      </c>
      <c r="I8" s="197" t="s">
        <v>164</v>
      </c>
      <c r="J8" s="198" t="s">
        <v>165</v>
      </c>
      <c r="K8" s="197" t="s">
        <v>166</v>
      </c>
      <c r="L8" s="199" t="s">
        <v>167</v>
      </c>
      <c r="M8" s="109"/>
      <c r="N8" s="121">
        <v>2018</v>
      </c>
      <c r="O8" s="108"/>
      <c r="P8" s="18"/>
      <c r="Q8" s="18"/>
      <c r="R8" s="41"/>
      <c r="T8" s="41"/>
    </row>
    <row r="9" spans="1:29">
      <c r="A9" s="452"/>
      <c r="B9" s="455"/>
      <c r="C9" s="200"/>
      <c r="D9" s="200"/>
      <c r="E9" s="200" t="s">
        <v>143</v>
      </c>
      <c r="F9" s="200" t="s">
        <v>143</v>
      </c>
      <c r="G9" s="200"/>
      <c r="H9" s="200"/>
      <c r="I9" s="200" t="s">
        <v>168</v>
      </c>
      <c r="J9" s="201" t="s">
        <v>169</v>
      </c>
      <c r="K9" s="202" t="s">
        <v>79</v>
      </c>
      <c r="L9" s="203" t="s">
        <v>143</v>
      </c>
      <c r="M9" s="109"/>
      <c r="N9" s="18"/>
      <c r="O9" s="18"/>
      <c r="P9" s="18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</row>
    <row r="10" spans="1:29">
      <c r="A10" s="197">
        <v>1</v>
      </c>
      <c r="B10" s="204" t="s">
        <v>170</v>
      </c>
      <c r="C10" s="205"/>
      <c r="D10" s="206"/>
      <c r="E10" s="206"/>
      <c r="F10" s="206"/>
      <c r="G10" s="206"/>
      <c r="H10" s="206"/>
      <c r="I10" s="206"/>
      <c r="J10" s="206"/>
      <c r="K10" s="207"/>
      <c r="L10" s="206"/>
      <c r="M10" s="110"/>
      <c r="N10" s="18"/>
      <c r="O10" s="18"/>
      <c r="P10" s="18"/>
      <c r="Q10" s="42"/>
      <c r="R10" s="42"/>
      <c r="S10" s="43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29">
      <c r="A11" s="197"/>
      <c r="B11" s="204" t="s">
        <v>171</v>
      </c>
      <c r="C11" s="197" t="s">
        <v>146</v>
      </c>
      <c r="D11" s="206">
        <f>'опл.тр. гаража'!D10</f>
        <v>1</v>
      </c>
      <c r="E11" s="206"/>
      <c r="F11" s="206" t="e">
        <f>'опл.тр. гаража'!D27</f>
        <v>#REF!</v>
      </c>
      <c r="G11" s="206"/>
      <c r="H11" s="206">
        <v>12</v>
      </c>
      <c r="I11" s="206"/>
      <c r="J11" s="206"/>
      <c r="K11" s="207"/>
      <c r="L11" s="206" t="e">
        <f>F11*H11*D11</f>
        <v>#REF!</v>
      </c>
      <c r="M11" s="110"/>
      <c r="N11" s="108">
        <v>1149754.0139999995</v>
      </c>
      <c r="O11" s="108" t="e">
        <f>L11/N11%</f>
        <v>#REF!</v>
      </c>
      <c r="P11" s="42"/>
      <c r="Q11" s="44"/>
      <c r="R11" s="42"/>
      <c r="S11" s="43"/>
      <c r="T11" s="42"/>
      <c r="U11" s="42"/>
      <c r="V11" s="42"/>
      <c r="W11" s="42"/>
      <c r="X11" s="42"/>
      <c r="Y11" s="42"/>
      <c r="Z11" s="42"/>
      <c r="AA11" s="42"/>
      <c r="AB11" s="42"/>
      <c r="AC11" s="42"/>
    </row>
    <row r="12" spans="1:29">
      <c r="A12" s="197"/>
      <c r="B12" s="204" t="s">
        <v>172</v>
      </c>
      <c r="C12" s="197" t="s">
        <v>146</v>
      </c>
      <c r="D12" s="206">
        <f>'опл.тр. гаража'!E10+'опл.тр. гаража'!F10+'опл.тр. гаража'!G10</f>
        <v>7</v>
      </c>
      <c r="E12" s="206"/>
      <c r="F12" s="206" t="e">
        <f>('опл.тр. гаража'!E28+'опл.тр. гаража'!F28+'опл.тр. гаража'!G28)/('опл.тр. гаража'!E10+'опл.тр. гаража'!F10+'опл.тр. гаража'!G10)/12</f>
        <v>#REF!</v>
      </c>
      <c r="G12" s="206"/>
      <c r="H12" s="206">
        <v>12</v>
      </c>
      <c r="I12" s="206"/>
      <c r="J12" s="206"/>
      <c r="K12" s="207"/>
      <c r="L12" s="206" t="e">
        <f t="shared" ref="L12:L13" si="0">F12*H12*D12</f>
        <v>#REF!</v>
      </c>
      <c r="M12" s="110"/>
      <c r="N12" s="108">
        <v>6512023.4039999992</v>
      </c>
      <c r="O12" s="108" t="e">
        <f t="shared" ref="O12:O15" si="1">L12/N12%</f>
        <v>#REF!</v>
      </c>
      <c r="P12" s="42"/>
      <c r="Q12" s="44"/>
      <c r="R12" s="42"/>
      <c r="S12" s="43"/>
      <c r="T12" s="42"/>
      <c r="U12" s="42"/>
      <c r="V12" s="42"/>
      <c r="W12" s="42"/>
      <c r="X12" s="42"/>
      <c r="Y12" s="42"/>
      <c r="Z12" s="42"/>
      <c r="AA12" s="42"/>
      <c r="AB12" s="42"/>
      <c r="AC12" s="42"/>
    </row>
    <row r="13" spans="1:29">
      <c r="A13" s="205"/>
      <c r="B13" s="204" t="s">
        <v>173</v>
      </c>
      <c r="C13" s="197" t="s">
        <v>146</v>
      </c>
      <c r="D13" s="206">
        <f>'опл.тр. гаража'!H10</f>
        <v>1</v>
      </c>
      <c r="E13" s="206"/>
      <c r="F13" s="206" t="e">
        <f>'опл.тр. гаража'!H27</f>
        <v>#REF!</v>
      </c>
      <c r="G13" s="206"/>
      <c r="H13" s="206">
        <v>12</v>
      </c>
      <c r="I13" s="206"/>
      <c r="J13" s="206"/>
      <c r="K13" s="207"/>
      <c r="L13" s="206" t="e">
        <f t="shared" si="0"/>
        <v>#REF!</v>
      </c>
      <c r="M13" s="110"/>
      <c r="N13" s="108">
        <v>435413.65320000012</v>
      </c>
      <c r="O13" s="108" t="e">
        <f t="shared" si="1"/>
        <v>#REF!</v>
      </c>
      <c r="P13" s="42"/>
      <c r="Q13" s="44"/>
      <c r="R13" s="42"/>
      <c r="S13" s="43"/>
      <c r="T13" s="42"/>
      <c r="U13" s="42"/>
      <c r="V13" s="42"/>
      <c r="W13" s="42"/>
      <c r="X13" s="42"/>
      <c r="Y13" s="42"/>
      <c r="Z13" s="42"/>
      <c r="AA13" s="42"/>
      <c r="AB13" s="42"/>
      <c r="AC13" s="42"/>
    </row>
    <row r="14" spans="1:29">
      <c r="A14" s="208"/>
      <c r="B14" s="209" t="s">
        <v>174</v>
      </c>
      <c r="C14" s="210"/>
      <c r="D14" s="211"/>
      <c r="E14" s="211"/>
      <c r="F14" s="211"/>
      <c r="G14" s="211"/>
      <c r="H14" s="211"/>
      <c r="I14" s="211"/>
      <c r="J14" s="211"/>
      <c r="K14" s="212"/>
      <c r="L14" s="211" t="e">
        <f>SUM(L11:L13)</f>
        <v>#REF!</v>
      </c>
      <c r="M14" s="110"/>
      <c r="N14" s="108">
        <v>8097191.0711999992</v>
      </c>
      <c r="O14" s="108" t="e">
        <f t="shared" si="1"/>
        <v>#REF!</v>
      </c>
      <c r="P14" s="42"/>
      <c r="Q14" s="44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1:29">
      <c r="A15" s="197">
        <v>2</v>
      </c>
      <c r="B15" s="204" t="s">
        <v>147</v>
      </c>
      <c r="C15" s="197" t="s">
        <v>143</v>
      </c>
      <c r="D15" s="206"/>
      <c r="E15" s="206"/>
      <c r="F15" s="206"/>
      <c r="G15" s="206"/>
      <c r="H15" s="206"/>
      <c r="I15" s="206"/>
      <c r="J15" s="206"/>
      <c r="K15" s="207">
        <v>30.2</v>
      </c>
      <c r="L15" s="206" t="e">
        <f>L14*K15%</f>
        <v>#REF!</v>
      </c>
      <c r="M15" s="110"/>
      <c r="N15" s="108">
        <v>2445351.7035023998</v>
      </c>
      <c r="O15" s="108" t="e">
        <f t="shared" si="1"/>
        <v>#REF!</v>
      </c>
      <c r="P15" s="42"/>
      <c r="Q15" s="44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1:29">
      <c r="A16" s="205"/>
      <c r="B16" s="39"/>
      <c r="C16" s="197"/>
      <c r="D16" s="206"/>
      <c r="E16" s="206"/>
      <c r="F16" s="206"/>
      <c r="G16" s="206"/>
      <c r="H16" s="206"/>
      <c r="I16" s="206"/>
      <c r="J16" s="206"/>
      <c r="K16" s="207"/>
      <c r="L16" s="206"/>
      <c r="M16" s="110"/>
      <c r="N16" s="108"/>
      <c r="O16" s="108"/>
      <c r="P16" s="42"/>
      <c r="Q16" s="44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1:30">
      <c r="A17" s="197">
        <v>3</v>
      </c>
      <c r="B17" s="204" t="s">
        <v>175</v>
      </c>
      <c r="C17" s="197" t="s">
        <v>146</v>
      </c>
      <c r="D17" s="206">
        <f>C44</f>
        <v>3.5</v>
      </c>
      <c r="E17" s="206">
        <f>D44</f>
        <v>116577.94142857143</v>
      </c>
      <c r="F17" s="206"/>
      <c r="G17" s="206"/>
      <c r="H17" s="206"/>
      <c r="I17" s="206"/>
      <c r="J17" s="206"/>
      <c r="K17" s="207"/>
      <c r="L17" s="206">
        <f>D17*E17</f>
        <v>408022.79499999998</v>
      </c>
      <c r="M17" s="110"/>
      <c r="N17" s="108">
        <v>255000</v>
      </c>
      <c r="O17" s="108">
        <f>L17/N17%</f>
        <v>160.00893921568627</v>
      </c>
      <c r="P17" s="42"/>
      <c r="Q17" s="44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</row>
    <row r="18" spans="1:30">
      <c r="A18" s="205"/>
      <c r="B18" s="204"/>
      <c r="C18" s="197"/>
      <c r="D18" s="206"/>
      <c r="E18" s="213"/>
      <c r="F18" s="206"/>
      <c r="G18" s="206"/>
      <c r="H18" s="206"/>
      <c r="I18" s="206"/>
      <c r="J18" s="206"/>
      <c r="K18" s="207"/>
      <c r="L18" s="206"/>
      <c r="M18" s="110"/>
      <c r="N18" s="108"/>
      <c r="O18" s="108"/>
      <c r="P18" s="42"/>
      <c r="Q18" s="44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30">
      <c r="A19" s="197">
        <v>4</v>
      </c>
      <c r="B19" s="204" t="s">
        <v>176</v>
      </c>
      <c r="C19" s="197"/>
      <c r="D19" s="206"/>
      <c r="E19" s="213"/>
      <c r="F19" s="206"/>
      <c r="G19" s="206"/>
      <c r="H19" s="206"/>
      <c r="I19" s="206"/>
      <c r="J19" s="206"/>
      <c r="K19" s="207"/>
      <c r="L19" s="206"/>
      <c r="M19" s="110"/>
      <c r="N19" s="108"/>
      <c r="O19" s="108"/>
      <c r="P19" s="42"/>
      <c r="Q19" s="44"/>
      <c r="R19" s="42"/>
      <c r="S19" s="43"/>
      <c r="T19" s="42"/>
      <c r="U19" s="42"/>
      <c r="V19" s="42"/>
      <c r="W19" s="42"/>
      <c r="X19" s="42"/>
      <c r="Y19" s="42"/>
      <c r="Z19" s="42"/>
      <c r="AA19" s="42"/>
      <c r="AB19" s="42"/>
      <c r="AC19" s="42"/>
    </row>
    <row r="20" spans="1:30">
      <c r="A20" s="144"/>
      <c r="B20" s="204" t="s">
        <v>177</v>
      </c>
      <c r="C20" s="197" t="s">
        <v>79</v>
      </c>
      <c r="D20" s="206"/>
      <c r="E20" s="206">
        <f>F40+F41</f>
        <v>45872775</v>
      </c>
      <c r="F20" s="206"/>
      <c r="G20" s="206"/>
      <c r="H20" s="206"/>
      <c r="I20" s="206"/>
      <c r="J20" s="206"/>
      <c r="K20" s="214">
        <v>1.7172127258488286</v>
      </c>
      <c r="L20" s="206">
        <f>E20*K20/100</f>
        <v>787733.13</v>
      </c>
      <c r="M20" s="110"/>
      <c r="N20" s="108">
        <v>751423.79999999842</v>
      </c>
      <c r="O20" s="108">
        <f t="shared" ref="O20:O23" si="2">L20/N20%</f>
        <v>104.83207079679958</v>
      </c>
      <c r="P20" s="42"/>
      <c r="Q20" s="44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1"/>
    </row>
    <row r="21" spans="1:30">
      <c r="A21" s="144"/>
      <c r="B21" s="204" t="s">
        <v>178</v>
      </c>
      <c r="C21" s="197" t="s">
        <v>179</v>
      </c>
      <c r="D21" s="206">
        <f>P43</f>
        <v>2021.7333333333333</v>
      </c>
      <c r="E21" s="213">
        <f>R42</f>
        <v>4535.3811514871741</v>
      </c>
      <c r="F21" s="206"/>
      <c r="G21" s="206"/>
      <c r="H21" s="206"/>
      <c r="I21" s="206"/>
      <c r="J21" s="206"/>
      <c r="K21" s="207"/>
      <c r="L21" s="206">
        <f>D21*E21</f>
        <v>9169331.2533333357</v>
      </c>
      <c r="M21" s="110"/>
      <c r="N21" s="108">
        <v>9050732.5909968335</v>
      </c>
      <c r="O21" s="108">
        <f t="shared" si="2"/>
        <v>101.31037638273037</v>
      </c>
      <c r="P21" s="42"/>
      <c r="Q21" s="44"/>
      <c r="T21" s="42"/>
      <c r="U21" s="42"/>
      <c r="V21" s="43"/>
      <c r="W21" s="42"/>
      <c r="X21" s="42"/>
      <c r="Y21" s="42"/>
      <c r="Z21" s="42"/>
      <c r="AA21" s="42"/>
      <c r="AB21" s="42"/>
      <c r="AC21" s="42"/>
      <c r="AD21" s="41"/>
    </row>
    <row r="22" spans="1:30">
      <c r="A22" s="144"/>
      <c r="B22" s="204" t="s">
        <v>180</v>
      </c>
      <c r="C22" s="197" t="s">
        <v>181</v>
      </c>
      <c r="D22" s="206">
        <f>P51</f>
        <v>48946</v>
      </c>
      <c r="E22" s="213">
        <f>AVERAGE(4.64,4.75)</f>
        <v>4.6950000000000003</v>
      </c>
      <c r="F22" s="206"/>
      <c r="G22" s="206"/>
      <c r="H22" s="206"/>
      <c r="I22" s="206"/>
      <c r="J22" s="206"/>
      <c r="K22" s="207"/>
      <c r="L22" s="206">
        <f>D22*E22</f>
        <v>229801.47</v>
      </c>
      <c r="M22" s="110"/>
      <c r="N22" s="108">
        <v>215334.72</v>
      </c>
      <c r="O22" s="108">
        <f t="shared" si="2"/>
        <v>106.71826169045103</v>
      </c>
      <c r="P22" s="42"/>
      <c r="Q22" s="44"/>
      <c r="R22" s="111"/>
      <c r="S22" s="43"/>
      <c r="T22" s="42"/>
      <c r="U22" s="42"/>
      <c r="V22" s="43"/>
      <c r="W22" s="42"/>
      <c r="X22" s="42"/>
      <c r="Y22" s="42"/>
      <c r="Z22" s="42"/>
      <c r="AA22" s="42"/>
      <c r="AB22" s="42"/>
      <c r="AC22" s="42"/>
      <c r="AD22" s="41"/>
    </row>
    <row r="23" spans="1:30">
      <c r="A23" s="144"/>
      <c r="B23" s="204" t="s">
        <v>182</v>
      </c>
      <c r="C23" s="197" t="s">
        <v>183</v>
      </c>
      <c r="D23" s="206">
        <f>P61</f>
        <v>981.75</v>
      </c>
      <c r="E23" s="213">
        <f>R61</f>
        <v>450.46462796027504</v>
      </c>
      <c r="F23" s="206"/>
      <c r="G23" s="206"/>
      <c r="H23" s="206"/>
      <c r="I23" s="206"/>
      <c r="J23" s="206"/>
      <c r="K23" s="207"/>
      <c r="L23" s="206">
        <f>D23*E23</f>
        <v>442243.64850000001</v>
      </c>
      <c r="M23" s="110"/>
      <c r="N23" s="108">
        <v>246059.75810000001</v>
      </c>
      <c r="O23" s="108">
        <f t="shared" si="2"/>
        <v>179.73018095883432</v>
      </c>
      <c r="P23" s="42"/>
      <c r="Q23" s="44"/>
      <c r="R23" s="42"/>
      <c r="S23" s="43"/>
      <c r="T23" s="42"/>
      <c r="U23" s="42"/>
      <c r="V23" s="43"/>
      <c r="W23" s="42"/>
      <c r="X23" s="42"/>
      <c r="Y23" s="42"/>
      <c r="Z23" s="42"/>
      <c r="AA23" s="42"/>
      <c r="AB23" s="42"/>
      <c r="AC23" s="42"/>
      <c r="AD23" s="41"/>
    </row>
    <row r="24" spans="1:30">
      <c r="A24" s="144"/>
      <c r="B24" s="145"/>
      <c r="C24" s="144"/>
      <c r="D24" s="146"/>
      <c r="E24" s="148"/>
      <c r="F24" s="146"/>
      <c r="G24" s="146"/>
      <c r="H24" s="146"/>
      <c r="I24" s="146"/>
      <c r="J24" s="146"/>
      <c r="K24" s="147"/>
      <c r="L24" s="146"/>
      <c r="M24" s="110"/>
      <c r="N24" s="108"/>
      <c r="O24" s="108"/>
      <c r="P24" s="42"/>
      <c r="Q24" s="44"/>
      <c r="R24" s="42"/>
      <c r="S24" s="42"/>
      <c r="T24" s="42"/>
      <c r="U24" s="42"/>
      <c r="V24" s="43"/>
      <c r="W24" s="42"/>
      <c r="X24" s="42"/>
      <c r="Y24" s="42"/>
      <c r="Z24" s="42"/>
      <c r="AA24" s="42"/>
      <c r="AB24" s="42"/>
      <c r="AC24" s="42"/>
      <c r="AD24" s="41"/>
    </row>
    <row r="25" spans="1:30">
      <c r="A25" s="197">
        <v>5</v>
      </c>
      <c r="B25" s="204" t="s">
        <v>184</v>
      </c>
      <c r="C25" s="205"/>
      <c r="D25" s="206"/>
      <c r="E25" s="213"/>
      <c r="F25" s="206"/>
      <c r="G25" s="206"/>
      <c r="H25" s="206"/>
      <c r="I25" s="206"/>
      <c r="J25" s="206"/>
      <c r="K25" s="207"/>
      <c r="L25" s="206"/>
      <c r="M25" s="110"/>
      <c r="N25" s="108"/>
      <c r="O25" s="108"/>
      <c r="P25" s="42"/>
      <c r="Q25" s="44"/>
      <c r="R25" s="42"/>
      <c r="S25" s="42"/>
      <c r="T25" s="42"/>
      <c r="U25" s="42"/>
      <c r="V25" s="43"/>
      <c r="W25" s="42"/>
      <c r="X25" s="42"/>
      <c r="Y25" s="42"/>
      <c r="Z25" s="42"/>
      <c r="AA25" s="42"/>
      <c r="AB25" s="42"/>
      <c r="AC25" s="42"/>
      <c r="AD25" s="41"/>
    </row>
    <row r="26" spans="1:30">
      <c r="A26" s="205"/>
      <c r="B26" s="204" t="s">
        <v>185</v>
      </c>
      <c r="C26" s="197" t="s">
        <v>96</v>
      </c>
      <c r="D26" s="206">
        <v>5</v>
      </c>
      <c r="E26" s="213">
        <f>756.36*1.034</f>
        <v>782.07623999999998</v>
      </c>
      <c r="F26" s="206"/>
      <c r="G26" s="206"/>
      <c r="H26" s="206"/>
      <c r="I26" s="206">
        <v>250</v>
      </c>
      <c r="J26" s="214">
        <v>5.4999999999999997E-3</v>
      </c>
      <c r="K26" s="207"/>
      <c r="L26" s="206">
        <f>D26*E26*I26*J26</f>
        <v>5376.7741499999993</v>
      </c>
      <c r="M26" s="110"/>
      <c r="N26" s="108">
        <v>5407.9739999999993</v>
      </c>
      <c r="O26" s="108">
        <f t="shared" ref="O26:O28" si="3">L26/N26%</f>
        <v>99.42307692307692</v>
      </c>
      <c r="P26" s="42"/>
      <c r="Q26" s="44"/>
      <c r="R26" s="45"/>
      <c r="S26" s="45"/>
      <c r="T26" s="45"/>
      <c r="U26" s="42"/>
      <c r="V26" s="43"/>
      <c r="W26" s="42"/>
      <c r="X26" s="42"/>
      <c r="Y26" s="42"/>
      <c r="Z26" s="42"/>
      <c r="AA26" s="42"/>
      <c r="AB26" s="42"/>
      <c r="AC26" s="42"/>
      <c r="AD26" s="41"/>
    </row>
    <row r="27" spans="1:30">
      <c r="A27" s="205"/>
      <c r="B27" s="204" t="s">
        <v>186</v>
      </c>
      <c r="C27" s="197" t="s">
        <v>146</v>
      </c>
      <c r="D27" s="206">
        <v>6</v>
      </c>
      <c r="E27" s="213">
        <f>14779.79*1.034</f>
        <v>15282.302860000002</v>
      </c>
      <c r="F27" s="206"/>
      <c r="G27" s="206"/>
      <c r="H27" s="206"/>
      <c r="I27" s="206"/>
      <c r="J27" s="206"/>
      <c r="K27" s="207"/>
      <c r="L27" s="206">
        <f>D27*E27</f>
        <v>91693.817160000006</v>
      </c>
      <c r="M27" s="110"/>
      <c r="N27" s="108">
        <v>107596.87120000001</v>
      </c>
      <c r="O27" s="108">
        <f t="shared" si="3"/>
        <v>85.219780219780219</v>
      </c>
      <c r="P27" s="42"/>
      <c r="Q27" s="44"/>
      <c r="R27" s="116"/>
      <c r="S27" s="43"/>
      <c r="T27" s="42"/>
      <c r="U27" s="42"/>
      <c r="V27" s="43"/>
      <c r="W27" s="42"/>
      <c r="X27" s="42"/>
      <c r="Y27" s="42"/>
      <c r="Z27" s="42"/>
      <c r="AA27" s="42"/>
      <c r="AB27" s="42"/>
      <c r="AC27" s="42"/>
      <c r="AD27" s="41"/>
    </row>
    <row r="28" spans="1:30">
      <c r="A28" s="205"/>
      <c r="B28" s="204" t="s">
        <v>187</v>
      </c>
      <c r="C28" s="197" t="s">
        <v>146</v>
      </c>
      <c r="D28" s="206">
        <v>7</v>
      </c>
      <c r="E28" s="213">
        <f>52.13*1.034</f>
        <v>53.902420000000006</v>
      </c>
      <c r="F28" s="206"/>
      <c r="G28" s="206"/>
      <c r="H28" s="206"/>
      <c r="I28" s="206">
        <v>250</v>
      </c>
      <c r="J28" s="206"/>
      <c r="K28" s="207"/>
      <c r="L28" s="206">
        <f>D28*E28*I28</f>
        <v>94329.235000000015</v>
      </c>
      <c r="M28" s="110"/>
      <c r="N28" s="108">
        <v>67769</v>
      </c>
      <c r="O28" s="108">
        <f t="shared" si="3"/>
        <v>139.19230769230771</v>
      </c>
      <c r="P28" s="42"/>
      <c r="Q28" s="44"/>
      <c r="R28" s="122"/>
      <c r="S28" s="122"/>
      <c r="T28" s="122"/>
      <c r="U28" s="42"/>
      <c r="V28" s="43"/>
      <c r="W28" s="42"/>
      <c r="X28" s="42"/>
      <c r="Y28" s="42"/>
      <c r="Z28" s="42"/>
      <c r="AA28" s="42"/>
      <c r="AB28" s="42"/>
      <c r="AC28" s="42"/>
      <c r="AD28" s="41"/>
    </row>
    <row r="29" spans="1:30">
      <c r="A29" s="217"/>
      <c r="B29" s="39"/>
      <c r="C29" s="218"/>
      <c r="D29" s="206"/>
      <c r="E29" s="207"/>
      <c r="F29" s="207"/>
      <c r="G29" s="207"/>
      <c r="H29" s="207"/>
      <c r="I29" s="207"/>
      <c r="J29" s="206"/>
      <c r="K29" s="207"/>
      <c r="L29" s="206"/>
      <c r="M29" s="110"/>
      <c r="N29" s="108"/>
      <c r="O29" s="108"/>
      <c r="P29" s="42"/>
      <c r="Q29" s="44"/>
      <c r="R29" s="122"/>
      <c r="S29" s="122"/>
      <c r="T29" s="122"/>
      <c r="U29" s="42"/>
      <c r="V29" s="42"/>
      <c r="W29" s="42"/>
      <c r="X29" s="42"/>
      <c r="Y29" s="42"/>
      <c r="Z29" s="42"/>
      <c r="AA29" s="42"/>
      <c r="AB29" s="42"/>
      <c r="AC29" s="42"/>
      <c r="AD29" s="41"/>
    </row>
    <row r="30" spans="1:30">
      <c r="A30" s="219">
        <v>6</v>
      </c>
      <c r="B30" s="220" t="s">
        <v>188</v>
      </c>
      <c r="C30" s="208"/>
      <c r="D30" s="211"/>
      <c r="E30" s="211"/>
      <c r="F30" s="211"/>
      <c r="G30" s="211"/>
      <c r="H30" s="211"/>
      <c r="I30" s="211"/>
      <c r="J30" s="211"/>
      <c r="K30" s="211"/>
      <c r="L30" s="211" t="e">
        <f>SUM(L14:L29)</f>
        <v>#REF!</v>
      </c>
      <c r="M30" s="110"/>
      <c r="N30" s="108">
        <v>21241867.488999229</v>
      </c>
      <c r="O30" s="108" t="e">
        <f>L30/N30%</f>
        <v>#REF!</v>
      </c>
      <c r="P30" s="42"/>
      <c r="Q30" s="44"/>
      <c r="R30" s="122"/>
      <c r="S30" s="122"/>
      <c r="T30" s="122"/>
      <c r="U30" s="42"/>
      <c r="V30" s="42"/>
      <c r="W30" s="42"/>
      <c r="X30" s="42"/>
      <c r="Y30" s="42"/>
      <c r="Z30" s="42"/>
      <c r="AA30" s="42"/>
      <c r="AB30" s="42"/>
      <c r="AC30" s="42"/>
      <c r="AD30" s="41"/>
    </row>
    <row r="31" spans="1:30">
      <c r="A31" s="221"/>
      <c r="B31" s="222"/>
      <c r="C31" s="223"/>
      <c r="D31" s="224"/>
      <c r="E31" s="224"/>
      <c r="F31" s="224"/>
      <c r="G31" s="224"/>
      <c r="H31" s="224"/>
      <c r="I31" s="224"/>
      <c r="J31" s="224"/>
      <c r="K31" s="224"/>
      <c r="L31" s="224"/>
      <c r="M31" s="110"/>
      <c r="N31" s="108"/>
      <c r="O31" s="108"/>
      <c r="P31" s="42"/>
      <c r="Q31" s="44"/>
      <c r="R31" s="42"/>
      <c r="S31" s="43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1"/>
    </row>
    <row r="32" spans="1:30">
      <c r="A32" s="225">
        <v>7</v>
      </c>
      <c r="B32" s="204" t="s">
        <v>189</v>
      </c>
      <c r="C32" s="197" t="s">
        <v>190</v>
      </c>
      <c r="D32" s="206"/>
      <c r="E32" s="206"/>
      <c r="F32" s="206"/>
      <c r="G32" s="206"/>
      <c r="H32" s="206"/>
      <c r="I32" s="206"/>
      <c r="J32" s="206"/>
      <c r="K32" s="206"/>
      <c r="L32" s="206"/>
      <c r="M32" s="110"/>
      <c r="N32" s="108"/>
      <c r="O32" s="108"/>
      <c r="P32" s="42"/>
      <c r="Q32" s="44"/>
      <c r="R32" s="42"/>
      <c r="S32" s="43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1"/>
    </row>
    <row r="33" spans="1:30">
      <c r="A33" s="226"/>
      <c r="B33" s="227" t="s">
        <v>191</v>
      </c>
      <c r="C33" s="200" t="s">
        <v>192</v>
      </c>
      <c r="D33" s="228">
        <v>27</v>
      </c>
      <c r="E33" s="228"/>
      <c r="F33" s="228"/>
      <c r="G33" s="228">
        <f>'маш-час 2019'!D8</f>
        <v>114.91666666666666</v>
      </c>
      <c r="H33" s="228">
        <v>12</v>
      </c>
      <c r="I33" s="228"/>
      <c r="J33" s="228"/>
      <c r="K33" s="228"/>
      <c r="L33" s="228" t="e">
        <f>L30/D33/G33/12</f>
        <v>#REF!</v>
      </c>
      <c r="M33" s="110"/>
      <c r="N33" s="108">
        <v>570.51184403618379</v>
      </c>
      <c r="O33" s="108" t="e">
        <f t="shared" ref="O33" si="4">L33/N33%</f>
        <v>#REF!</v>
      </c>
      <c r="P33" s="42"/>
      <c r="Q33" s="44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1"/>
    </row>
    <row r="34" spans="1:30">
      <c r="P34" s="41"/>
      <c r="Q34" s="44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1"/>
    </row>
    <row r="35" spans="1:30">
      <c r="B35" s="46"/>
      <c r="C35" s="46"/>
      <c r="D35" s="47"/>
      <c r="E35" s="47"/>
      <c r="F35" s="48"/>
      <c r="G35" s="48"/>
      <c r="H35" s="49"/>
      <c r="I35" s="49"/>
      <c r="P35" s="41"/>
      <c r="Q35" s="42"/>
      <c r="R35" s="42"/>
      <c r="S35" s="43"/>
      <c r="T35" s="42"/>
      <c r="U35" s="43"/>
      <c r="V35" s="42"/>
      <c r="W35" s="42"/>
      <c r="X35" s="42"/>
      <c r="Y35" s="42"/>
      <c r="Z35" s="42"/>
      <c r="AA35" s="42"/>
      <c r="AB35" s="42"/>
      <c r="AC35" s="42"/>
      <c r="AD35" s="41"/>
    </row>
    <row r="36" spans="1:30" ht="15">
      <c r="B36" s="8"/>
      <c r="C36" s="38"/>
      <c r="D36" s="35"/>
      <c r="E36" s="35"/>
      <c r="F36" s="35"/>
      <c r="G36" s="35"/>
      <c r="H36" s="35"/>
      <c r="I36" s="35"/>
      <c r="J36" s="50"/>
      <c r="P36" s="41"/>
      <c r="Q36" s="42"/>
      <c r="R36" s="42"/>
      <c r="S36" s="43"/>
      <c r="T36" s="42"/>
      <c r="U36" s="43"/>
      <c r="V36" s="42"/>
      <c r="W36" s="42"/>
      <c r="X36" s="42"/>
      <c r="Y36" s="42"/>
      <c r="Z36" s="42"/>
      <c r="AA36" s="42"/>
      <c r="AB36" s="42"/>
      <c r="AC36" s="42"/>
      <c r="AD36" s="41"/>
    </row>
    <row r="37" spans="1:30">
      <c r="B37" s="46"/>
      <c r="C37" s="46"/>
      <c r="D37" s="47"/>
      <c r="E37" s="47"/>
      <c r="F37" s="48"/>
      <c r="G37" s="48"/>
      <c r="H37" s="49"/>
      <c r="I37" s="49"/>
      <c r="P37" s="119" t="s">
        <v>217</v>
      </c>
      <c r="Q37" s="42"/>
      <c r="R37" s="42"/>
      <c r="S37" s="43"/>
      <c r="T37" s="42"/>
      <c r="U37" s="43"/>
      <c r="V37" s="42"/>
      <c r="W37" s="42"/>
      <c r="X37" s="42"/>
      <c r="Y37" s="42"/>
      <c r="Z37" s="42"/>
      <c r="AA37" s="42"/>
      <c r="AB37" s="42"/>
      <c r="AC37" s="42"/>
      <c r="AD37" s="41"/>
    </row>
    <row r="38" spans="1:30">
      <c r="B38" s="46"/>
      <c r="C38" s="46"/>
      <c r="D38" s="47"/>
      <c r="E38" s="47"/>
      <c r="F38" s="48"/>
      <c r="G38" s="48"/>
      <c r="H38" s="49"/>
      <c r="I38" s="49"/>
      <c r="P38" s="9" t="s">
        <v>219</v>
      </c>
      <c r="Q38" s="42" t="s">
        <v>213</v>
      </c>
      <c r="R38" s="42"/>
      <c r="S38" s="43"/>
      <c r="T38" s="42"/>
      <c r="U38" s="43"/>
      <c r="V38" s="42"/>
      <c r="W38" s="42"/>
      <c r="X38" s="42"/>
      <c r="Y38" s="42"/>
      <c r="Z38" s="42"/>
      <c r="AA38" s="42"/>
      <c r="AB38" s="42"/>
      <c r="AC38" s="42"/>
      <c r="AD38" s="41"/>
    </row>
    <row r="39" spans="1:30" ht="15">
      <c r="B39" s="10"/>
      <c r="C39" s="10"/>
      <c r="D39" s="11"/>
      <c r="E39" s="25"/>
      <c r="F39" s="112" t="s">
        <v>216</v>
      </c>
      <c r="G39" s="11"/>
      <c r="H39" s="28"/>
      <c r="I39" s="30"/>
      <c r="J39" s="31"/>
      <c r="K39" s="7"/>
      <c r="P39" s="113">
        <v>1820</v>
      </c>
      <c r="Q39" s="41">
        <v>10440590.160000002</v>
      </c>
      <c r="R39" s="117" t="s">
        <v>215</v>
      </c>
      <c r="S39" s="122">
        <f>Q39/P39</f>
        <v>5736.5880000000016</v>
      </c>
      <c r="T39" s="42"/>
      <c r="U39" s="43"/>
      <c r="V39" s="42"/>
      <c r="W39" s="42"/>
      <c r="X39" s="42"/>
      <c r="Y39" s="42"/>
      <c r="Z39" s="42"/>
      <c r="AA39" s="42"/>
      <c r="AB39" s="42"/>
      <c r="AC39" s="42"/>
    </row>
    <row r="40" spans="1:30">
      <c r="B40" s="9" t="s">
        <v>212</v>
      </c>
      <c r="C40" s="9" t="s">
        <v>146</v>
      </c>
      <c r="D40" s="9" t="s">
        <v>213</v>
      </c>
      <c r="F40" s="9">
        <v>44863220</v>
      </c>
      <c r="G40" s="118" t="s">
        <v>214</v>
      </c>
      <c r="P40" s="9">
        <v>1111.2</v>
      </c>
      <c r="Q40" s="42">
        <v>8222880</v>
      </c>
      <c r="R40" s="118" t="s">
        <v>214</v>
      </c>
      <c r="S40" s="122">
        <f t="shared" ref="S40:S41" si="5">Q40/P40</f>
        <v>7400</v>
      </c>
      <c r="T40" s="42"/>
      <c r="U40" s="43"/>
      <c r="V40" s="42"/>
      <c r="W40" s="42"/>
      <c r="X40" s="42"/>
      <c r="Y40" s="42"/>
      <c r="Z40" s="42"/>
      <c r="AA40" s="42"/>
      <c r="AB40" s="42"/>
      <c r="AC40" s="42"/>
    </row>
    <row r="41" spans="1:30">
      <c r="B41" s="117" t="s">
        <v>205</v>
      </c>
      <c r="C41" s="9">
        <v>0</v>
      </c>
      <c r="D41" s="9">
        <v>0</v>
      </c>
      <c r="F41" s="9">
        <v>1009555</v>
      </c>
      <c r="G41" s="120" t="s">
        <v>215</v>
      </c>
      <c r="P41" s="113">
        <v>3134</v>
      </c>
      <c r="Q41" s="42">
        <v>8844523.5999999996</v>
      </c>
      <c r="R41" s="118" t="s">
        <v>218</v>
      </c>
      <c r="S41" s="122">
        <f t="shared" si="5"/>
        <v>2822.1198468410976</v>
      </c>
      <c r="T41" s="42"/>
      <c r="U41" s="43"/>
      <c r="V41" s="42"/>
      <c r="W41" s="42"/>
      <c r="X41" s="42"/>
      <c r="Y41" s="42"/>
      <c r="Z41" s="42"/>
      <c r="AA41" s="42"/>
      <c r="AB41" s="42"/>
      <c r="AC41" s="42"/>
    </row>
    <row r="42" spans="1:30">
      <c r="B42" s="117" t="s">
        <v>207</v>
      </c>
      <c r="C42" s="9">
        <v>1</v>
      </c>
      <c r="D42" s="9">
        <v>108000</v>
      </c>
      <c r="P42" s="114">
        <f>SUM(P39:P41)</f>
        <v>6065.2</v>
      </c>
      <c r="Q42" s="116">
        <f>SUM(Q39:Q41)</f>
        <v>27507993.760000005</v>
      </c>
      <c r="R42" s="42">
        <f>Q42/P42</f>
        <v>4535.3811514871741</v>
      </c>
      <c r="S42" s="216"/>
      <c r="T42" s="42"/>
      <c r="U42" s="43"/>
      <c r="V42" s="42"/>
      <c r="W42" s="42"/>
      <c r="X42" s="42"/>
      <c r="Y42" s="42"/>
      <c r="Z42" s="42"/>
      <c r="AA42" s="42"/>
      <c r="AB42" s="42"/>
      <c r="AC42" s="42"/>
    </row>
    <row r="43" spans="1:30">
      <c r="B43" s="117" t="s">
        <v>206</v>
      </c>
      <c r="C43" s="9">
        <v>6</v>
      </c>
      <c r="D43" s="9">
        <f>708045.59/C43</f>
        <v>118007.59833333333</v>
      </c>
      <c r="E43" s="40"/>
      <c r="P43" s="113">
        <f>AVERAGE(P39:P41)</f>
        <v>2021.7333333333333</v>
      </c>
      <c r="Q43" s="41">
        <f>P43*R42</f>
        <v>9169331.2533333357</v>
      </c>
      <c r="S43" s="215"/>
      <c r="U43" s="43"/>
    </row>
    <row r="44" spans="1:30">
      <c r="C44" s="115">
        <f>AVERAGE(C42:C43)</f>
        <v>3.5</v>
      </c>
      <c r="D44" s="115">
        <f>(C43*D43+C42*D42)/(C42+C43)</f>
        <v>116577.94142857143</v>
      </c>
      <c r="Q44" s="41"/>
      <c r="U44" s="43"/>
    </row>
    <row r="45" spans="1:30">
      <c r="P45" s="111" t="s">
        <v>220</v>
      </c>
    </row>
    <row r="46" spans="1:30">
      <c r="P46" s="9" t="s">
        <v>219</v>
      </c>
      <c r="Q46" s="42" t="s">
        <v>213</v>
      </c>
    </row>
    <row r="48" spans="1:30">
      <c r="P48" s="215"/>
      <c r="Q48" s="215"/>
      <c r="R48" s="215"/>
      <c r="S48" s="215"/>
    </row>
    <row r="49" spans="16:19">
      <c r="P49" s="41">
        <v>10248</v>
      </c>
      <c r="Q49" s="41">
        <v>157101.84</v>
      </c>
      <c r="R49" s="117" t="s">
        <v>215</v>
      </c>
      <c r="S49" s="9">
        <f>Q49/P49</f>
        <v>15.33</v>
      </c>
    </row>
    <row r="50" spans="16:19">
      <c r="P50" s="41">
        <v>38698</v>
      </c>
      <c r="Q50" s="41">
        <v>912885.82</v>
      </c>
      <c r="R50" s="117" t="s">
        <v>214</v>
      </c>
      <c r="S50" s="9">
        <f>Q50/P50</f>
        <v>23.59</v>
      </c>
    </row>
    <row r="51" spans="16:19">
      <c r="P51" s="119">
        <f>P50+P49</f>
        <v>48946</v>
      </c>
      <c r="Q51" s="119">
        <f>Q50+Q49</f>
        <v>1069987.6599999999</v>
      </c>
      <c r="R51" s="215"/>
      <c r="S51" s="215"/>
    </row>
    <row r="52" spans="16:19">
      <c r="P52" s="41"/>
    </row>
    <row r="54" spans="16:19">
      <c r="P54" s="111" t="s">
        <v>221</v>
      </c>
    </row>
    <row r="55" spans="16:19">
      <c r="P55" s="9" t="s">
        <v>219</v>
      </c>
      <c r="Q55" s="42" t="s">
        <v>213</v>
      </c>
    </row>
    <row r="56" spans="16:19">
      <c r="P56" s="41"/>
      <c r="Q56" s="41"/>
      <c r="R56" s="123"/>
    </row>
    <row r="57" spans="16:19">
      <c r="P57" s="41"/>
      <c r="Q57" s="41"/>
      <c r="R57" s="123"/>
    </row>
    <row r="58" spans="16:19">
      <c r="P58" s="41">
        <v>1800.5</v>
      </c>
      <c r="Q58" s="41">
        <v>767686.38699999999</v>
      </c>
      <c r="R58" s="117" t="s">
        <v>215</v>
      </c>
    </row>
    <row r="59" spans="16:19">
      <c r="P59" s="9">
        <v>163</v>
      </c>
      <c r="Q59" s="9">
        <v>116800.91</v>
      </c>
      <c r="R59" s="117" t="s">
        <v>214</v>
      </c>
    </row>
    <row r="60" spans="16:19">
      <c r="P60" s="119">
        <f>P58+P59</f>
        <v>1963.5</v>
      </c>
      <c r="Q60" s="119">
        <f>Q58+Q59</f>
        <v>884487.29700000002</v>
      </c>
      <c r="R60" s="9">
        <f>Q60/P60</f>
        <v>450.46462796027504</v>
      </c>
    </row>
    <row r="61" spans="16:19">
      <c r="P61" s="41">
        <f>AVERAGE(P58:P59)</f>
        <v>981.75</v>
      </c>
      <c r="Q61" s="41">
        <f>AVERAGE(Q58:Q59)</f>
        <v>442243.64850000001</v>
      </c>
      <c r="R61" s="9">
        <f>Q61/P61</f>
        <v>450.46462796027504</v>
      </c>
    </row>
  </sheetData>
  <customSheetViews>
    <customSheetView guid="{C7B34CB4-A34B-473E-A95E-A8720F43F497}" showPageBreaks="1" fitToPage="1" printArea="1" hiddenRows="1" state="hidden" view="pageBreakPreview" topLeftCell="A5">
      <selection activeCell="B27" activeCellId="1" sqref="B33:K33 B27:K27"/>
      <pageMargins left="1.1811023622047245" right="0.39370078740157483" top="0.98425196850393704" bottom="0.59" header="0.51181102362204722" footer="0.51181102362204722"/>
      <pageSetup paperSize="9" orientation="landscape" r:id="rId1"/>
      <headerFooter alignWithMargins="0"/>
    </customSheetView>
  </customSheetViews>
  <mergeCells count="3">
    <mergeCell ref="A5:L5"/>
    <mergeCell ref="A7:A9"/>
    <mergeCell ref="B7:B9"/>
  </mergeCells>
  <pageMargins left="1.1811023622047245" right="0.39370078740157483" top="0.98425196850393704" bottom="0.59" header="0.51181102362204722" footer="0.51181102362204722"/>
  <pageSetup paperSize="9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N36"/>
  <sheetViews>
    <sheetView view="pageBreakPreview" topLeftCell="A2" zoomScale="110" zoomScaleNormal="100" zoomScaleSheetLayoutView="110" workbookViewId="0">
      <selection activeCell="B27" activeCellId="1" sqref="B33:K33 B27:K27"/>
    </sheetView>
  </sheetViews>
  <sheetFormatPr defaultColWidth="9.140625" defaultRowHeight="12.75"/>
  <cols>
    <col min="1" max="1" width="6" style="27" customWidth="1"/>
    <col min="2" max="2" width="44.5703125" style="27" customWidth="1"/>
    <col min="3" max="3" width="9.140625" style="27"/>
    <col min="4" max="8" width="9.42578125" style="27" customWidth="1"/>
    <col min="9" max="9" width="9.140625" style="27"/>
    <col min="10" max="10" width="9.7109375" style="27" bestFit="1" customWidth="1"/>
    <col min="11" max="16384" width="9.140625" style="27"/>
  </cols>
  <sheetData>
    <row r="1" spans="1:14" hidden="1">
      <c r="H1" s="29" t="s">
        <v>92</v>
      </c>
    </row>
    <row r="2" spans="1:14">
      <c r="A2" s="132"/>
      <c r="B2" s="132"/>
      <c r="C2" s="132"/>
      <c r="D2" s="132"/>
      <c r="E2" s="132"/>
      <c r="F2" s="132"/>
      <c r="G2" s="132"/>
      <c r="H2" s="142"/>
    </row>
    <row r="3" spans="1:14">
      <c r="A3" s="132"/>
      <c r="B3" s="132"/>
      <c r="C3" s="132"/>
      <c r="D3" s="132"/>
      <c r="E3" s="132"/>
      <c r="F3" s="132"/>
      <c r="G3" s="132"/>
      <c r="H3" s="142"/>
    </row>
    <row r="4" spans="1:14">
      <c r="A4" s="132"/>
      <c r="B4" s="131"/>
      <c r="C4" s="131"/>
      <c r="D4" s="131"/>
      <c r="E4" s="131"/>
      <c r="F4" s="131"/>
      <c r="G4" s="132"/>
      <c r="H4" s="142"/>
    </row>
    <row r="5" spans="1:14" ht="15.75" customHeight="1">
      <c r="A5" s="456" t="s">
        <v>193</v>
      </c>
      <c r="B5" s="456"/>
      <c r="C5" s="456"/>
      <c r="D5" s="456"/>
      <c r="E5" s="456"/>
      <c r="F5" s="456"/>
      <c r="G5" s="456"/>
      <c r="H5" s="456"/>
    </row>
    <row r="6" spans="1:14">
      <c r="B6" s="174"/>
      <c r="C6" s="174"/>
      <c r="D6" s="174"/>
      <c r="E6" s="174"/>
      <c r="F6" s="28"/>
      <c r="G6" s="28"/>
      <c r="H6" s="28"/>
    </row>
    <row r="7" spans="1:14" ht="12.75" customHeight="1">
      <c r="A7" s="457" t="s">
        <v>1</v>
      </c>
      <c r="B7" s="457" t="s">
        <v>2</v>
      </c>
      <c r="C7" s="457" t="s">
        <v>94</v>
      </c>
      <c r="D7" s="459" t="s">
        <v>224</v>
      </c>
      <c r="E7" s="460"/>
      <c r="F7" s="460"/>
      <c r="G7" s="460"/>
      <c r="H7" s="461"/>
    </row>
    <row r="8" spans="1:14" ht="52.5" customHeight="1">
      <c r="A8" s="458"/>
      <c r="B8" s="458"/>
      <c r="C8" s="458"/>
      <c r="D8" s="159" t="s">
        <v>194</v>
      </c>
      <c r="E8" s="158" t="s">
        <v>225</v>
      </c>
      <c r="F8" s="158" t="s">
        <v>226</v>
      </c>
      <c r="G8" s="158" t="s">
        <v>227</v>
      </c>
      <c r="H8" s="158" t="s">
        <v>228</v>
      </c>
    </row>
    <row r="9" spans="1:14" ht="12.75" customHeight="1">
      <c r="A9" s="172"/>
      <c r="B9" s="172"/>
      <c r="C9" s="172"/>
      <c r="D9" s="172"/>
      <c r="E9" s="172"/>
      <c r="F9" s="172"/>
      <c r="G9" s="172"/>
      <c r="H9" s="172"/>
    </row>
    <row r="10" spans="1:14" ht="12.75" customHeight="1">
      <c r="A10" s="162" t="s">
        <v>9</v>
      </c>
      <c r="B10" s="162" t="s">
        <v>95</v>
      </c>
      <c r="C10" s="162" t="s">
        <v>96</v>
      </c>
      <c r="D10" s="162">
        <v>1</v>
      </c>
      <c r="E10" s="162">
        <v>1</v>
      </c>
      <c r="F10" s="162">
        <v>3</v>
      </c>
      <c r="G10" s="162">
        <v>3</v>
      </c>
      <c r="H10" s="162">
        <v>1</v>
      </c>
      <c r="J10" s="51"/>
      <c r="K10" s="51"/>
      <c r="L10" s="51"/>
      <c r="M10" s="51"/>
      <c r="N10" s="51"/>
    </row>
    <row r="11" spans="1:14" ht="12.75" customHeight="1">
      <c r="A11" s="170" t="s">
        <v>49</v>
      </c>
      <c r="B11" s="170" t="s">
        <v>97</v>
      </c>
      <c r="C11" s="170" t="s">
        <v>78</v>
      </c>
      <c r="D11" s="161" t="e">
        <f>#REF!</f>
        <v>#REF!</v>
      </c>
      <c r="E11" s="161" t="e">
        <f>D11</f>
        <v>#REF!</v>
      </c>
      <c r="F11" s="161" t="e">
        <f>D11</f>
        <v>#REF!</v>
      </c>
      <c r="G11" s="161" t="e">
        <f>D11</f>
        <v>#REF!</v>
      </c>
      <c r="H11" s="161" t="e">
        <f>#REF!</f>
        <v>#REF!</v>
      </c>
      <c r="J11" s="51"/>
      <c r="K11" s="51"/>
      <c r="L11" s="51"/>
      <c r="M11" s="51"/>
      <c r="N11" s="51"/>
    </row>
    <row r="12" spans="1:14" ht="12.75" customHeight="1">
      <c r="A12" s="170" t="s">
        <v>88</v>
      </c>
      <c r="B12" s="170" t="s">
        <v>98</v>
      </c>
      <c r="C12" s="170"/>
      <c r="D12" s="168">
        <v>2.58</v>
      </c>
      <c r="E12" s="168">
        <v>2.02</v>
      </c>
      <c r="F12" s="169">
        <v>1.79</v>
      </c>
      <c r="G12" s="168">
        <v>1.58</v>
      </c>
      <c r="H12" s="168">
        <v>1.1000000000000001</v>
      </c>
      <c r="J12" s="51"/>
      <c r="K12" s="51"/>
      <c r="L12" s="51"/>
      <c r="M12" s="51"/>
      <c r="N12" s="51"/>
    </row>
    <row r="13" spans="1:14" ht="12.75" customHeight="1">
      <c r="A13" s="170" t="s">
        <v>89</v>
      </c>
      <c r="B13" s="170" t="s">
        <v>99</v>
      </c>
      <c r="C13" s="170" t="s">
        <v>78</v>
      </c>
      <c r="D13" s="161" t="e">
        <f t="shared" ref="D13:H13" si="0">D11*D12</f>
        <v>#REF!</v>
      </c>
      <c r="E13" s="161" t="e">
        <f t="shared" si="0"/>
        <v>#REF!</v>
      </c>
      <c r="F13" s="161" t="e">
        <f t="shared" si="0"/>
        <v>#REF!</v>
      </c>
      <c r="G13" s="161" t="e">
        <f t="shared" si="0"/>
        <v>#REF!</v>
      </c>
      <c r="H13" s="161" t="e">
        <f t="shared" si="0"/>
        <v>#REF!</v>
      </c>
      <c r="J13" s="51"/>
      <c r="K13" s="51"/>
      <c r="L13" s="51"/>
      <c r="M13" s="51"/>
      <c r="N13" s="51"/>
    </row>
    <row r="14" spans="1:14" ht="12.75" customHeight="1">
      <c r="A14" s="170" t="s">
        <v>90</v>
      </c>
      <c r="B14" s="170" t="s">
        <v>100</v>
      </c>
      <c r="C14" s="170"/>
      <c r="D14" s="163"/>
      <c r="E14" s="163"/>
      <c r="F14" s="163"/>
      <c r="G14" s="163"/>
      <c r="H14" s="163"/>
      <c r="J14" s="51"/>
      <c r="K14" s="51"/>
      <c r="L14" s="51"/>
      <c r="M14" s="51"/>
      <c r="N14" s="51"/>
    </row>
    <row r="15" spans="1:14" ht="12.75" customHeight="1">
      <c r="A15" s="170" t="s">
        <v>101</v>
      </c>
      <c r="B15" s="170" t="s">
        <v>102</v>
      </c>
      <c r="C15" s="170" t="s">
        <v>79</v>
      </c>
      <c r="D15" s="164">
        <v>4</v>
      </c>
      <c r="E15" s="163">
        <v>8</v>
      </c>
      <c r="F15" s="163">
        <v>8</v>
      </c>
      <c r="G15" s="163">
        <v>8</v>
      </c>
      <c r="H15" s="163">
        <v>4</v>
      </c>
      <c r="J15" s="51"/>
      <c r="K15" s="51"/>
      <c r="L15" s="51"/>
      <c r="M15" s="51"/>
      <c r="N15" s="51"/>
    </row>
    <row r="16" spans="1:14" ht="12.75" customHeight="1">
      <c r="A16" s="170" t="s">
        <v>103</v>
      </c>
      <c r="B16" s="170" t="s">
        <v>104</v>
      </c>
      <c r="C16" s="170" t="s">
        <v>78</v>
      </c>
      <c r="D16" s="164" t="e">
        <f t="shared" ref="D16:H16" si="1">D13*D15%</f>
        <v>#REF!</v>
      </c>
      <c r="E16" s="164" t="e">
        <f t="shared" si="1"/>
        <v>#REF!</v>
      </c>
      <c r="F16" s="164" t="e">
        <f t="shared" si="1"/>
        <v>#REF!</v>
      </c>
      <c r="G16" s="164" t="e">
        <f t="shared" si="1"/>
        <v>#REF!</v>
      </c>
      <c r="H16" s="164" t="e">
        <f t="shared" si="1"/>
        <v>#REF!</v>
      </c>
      <c r="J16" s="51"/>
      <c r="K16" s="51"/>
      <c r="L16" s="51"/>
      <c r="M16" s="51"/>
      <c r="N16" s="51"/>
    </row>
    <row r="17" spans="1:14" ht="12.75" customHeight="1">
      <c r="A17" s="170" t="s">
        <v>91</v>
      </c>
      <c r="B17" s="170" t="s">
        <v>105</v>
      </c>
      <c r="C17" s="170"/>
      <c r="D17" s="163"/>
      <c r="E17" s="163"/>
      <c r="F17" s="163"/>
      <c r="G17" s="163"/>
      <c r="H17" s="163"/>
      <c r="J17" s="51"/>
      <c r="K17" s="51"/>
      <c r="L17" s="51"/>
      <c r="M17" s="51"/>
      <c r="N17" s="51"/>
    </row>
    <row r="18" spans="1:14" ht="12.75" customHeight="1">
      <c r="A18" s="170" t="s">
        <v>106</v>
      </c>
      <c r="B18" s="170" t="s">
        <v>102</v>
      </c>
      <c r="C18" s="170" t="s">
        <v>79</v>
      </c>
      <c r="D18" s="163">
        <v>50</v>
      </c>
      <c r="E18" s="163">
        <v>50</v>
      </c>
      <c r="F18" s="163">
        <v>50</v>
      </c>
      <c r="G18" s="163">
        <v>50</v>
      </c>
      <c r="H18" s="163">
        <v>50</v>
      </c>
      <c r="J18" s="51"/>
      <c r="K18" s="51"/>
      <c r="L18" s="51"/>
      <c r="M18" s="51"/>
      <c r="N18" s="51"/>
    </row>
    <row r="19" spans="1:14" ht="12.75" customHeight="1">
      <c r="A19" s="170" t="s">
        <v>107</v>
      </c>
      <c r="B19" s="170" t="s">
        <v>104</v>
      </c>
      <c r="C19" s="170" t="s">
        <v>78</v>
      </c>
      <c r="D19" s="164" t="e">
        <f>(D13+D16)*D18%</f>
        <v>#REF!</v>
      </c>
      <c r="E19" s="164" t="e">
        <f t="shared" ref="E19:H19" si="2">(E13+E16)*E18%</f>
        <v>#REF!</v>
      </c>
      <c r="F19" s="164" t="e">
        <f t="shared" si="2"/>
        <v>#REF!</v>
      </c>
      <c r="G19" s="164" t="e">
        <f t="shared" si="2"/>
        <v>#REF!</v>
      </c>
      <c r="H19" s="164" t="e">
        <f t="shared" si="2"/>
        <v>#REF!</v>
      </c>
      <c r="J19" s="51"/>
      <c r="K19" s="51"/>
      <c r="L19" s="51"/>
      <c r="M19" s="51"/>
      <c r="N19" s="51"/>
    </row>
    <row r="20" spans="1:14" ht="12.75" customHeight="1">
      <c r="A20" s="170" t="s">
        <v>108</v>
      </c>
      <c r="B20" s="170" t="s">
        <v>109</v>
      </c>
      <c r="C20" s="170"/>
      <c r="D20" s="163"/>
      <c r="E20" s="163"/>
      <c r="F20" s="163"/>
      <c r="G20" s="163"/>
      <c r="H20" s="163"/>
      <c r="J20" s="51"/>
      <c r="K20" s="51"/>
      <c r="L20" s="51"/>
      <c r="M20" s="51"/>
      <c r="N20" s="51"/>
    </row>
    <row r="21" spans="1:14" ht="12.75" customHeight="1">
      <c r="A21" s="170" t="s">
        <v>110</v>
      </c>
      <c r="B21" s="170" t="s">
        <v>102</v>
      </c>
      <c r="C21" s="170" t="s">
        <v>79</v>
      </c>
      <c r="D21" s="163">
        <v>12</v>
      </c>
      <c r="E21" s="163">
        <v>10</v>
      </c>
      <c r="F21" s="163">
        <v>10</v>
      </c>
      <c r="G21" s="163">
        <v>8</v>
      </c>
      <c r="H21" s="163">
        <v>10</v>
      </c>
      <c r="J21" s="51"/>
      <c r="K21" s="51"/>
      <c r="L21" s="51"/>
      <c r="M21" s="51"/>
      <c r="N21" s="51"/>
    </row>
    <row r="22" spans="1:14" ht="12.75" customHeight="1">
      <c r="A22" s="170" t="s">
        <v>111</v>
      </c>
      <c r="B22" s="170" t="s">
        <v>104</v>
      </c>
      <c r="C22" s="170" t="s">
        <v>78</v>
      </c>
      <c r="D22" s="164" t="e">
        <f>D13*D21%</f>
        <v>#REF!</v>
      </c>
      <c r="E22" s="164" t="e">
        <f t="shared" ref="E22:H22" si="3">E13*E21%</f>
        <v>#REF!</v>
      </c>
      <c r="F22" s="164" t="e">
        <f t="shared" si="3"/>
        <v>#REF!</v>
      </c>
      <c r="G22" s="164" t="e">
        <f t="shared" si="3"/>
        <v>#REF!</v>
      </c>
      <c r="H22" s="164" t="e">
        <f t="shared" si="3"/>
        <v>#REF!</v>
      </c>
      <c r="J22" s="51"/>
      <c r="K22" s="51"/>
      <c r="L22" s="51"/>
      <c r="M22" s="51"/>
      <c r="N22" s="51"/>
    </row>
    <row r="23" spans="1:14" ht="12.75" customHeight="1">
      <c r="A23" s="170" t="s">
        <v>112</v>
      </c>
      <c r="B23" s="170" t="s">
        <v>195</v>
      </c>
      <c r="C23" s="170"/>
      <c r="D23" s="170"/>
      <c r="E23" s="170"/>
      <c r="F23" s="170"/>
      <c r="G23" s="170"/>
      <c r="H23" s="170"/>
      <c r="J23" s="51"/>
      <c r="K23" s="51"/>
      <c r="L23" s="51"/>
      <c r="M23" s="51"/>
      <c r="N23" s="51"/>
    </row>
    <row r="24" spans="1:14" ht="12.75" customHeight="1">
      <c r="A24" s="170"/>
      <c r="B24" s="170" t="s">
        <v>196</v>
      </c>
      <c r="C24" s="170"/>
      <c r="D24" s="170"/>
      <c r="E24" s="170"/>
      <c r="F24" s="170"/>
      <c r="G24" s="170"/>
      <c r="H24" s="170"/>
      <c r="J24" s="51"/>
      <c r="K24" s="51"/>
      <c r="L24" s="51"/>
      <c r="M24" s="51"/>
      <c r="N24" s="51"/>
    </row>
    <row r="25" spans="1:14" ht="12.75" customHeight="1">
      <c r="A25" s="170" t="s">
        <v>113</v>
      </c>
      <c r="B25" s="170" t="s">
        <v>102</v>
      </c>
      <c r="C25" s="170" t="s">
        <v>79</v>
      </c>
      <c r="D25" s="170">
        <v>200</v>
      </c>
      <c r="E25" s="170">
        <v>200</v>
      </c>
      <c r="F25" s="170">
        <v>200</v>
      </c>
      <c r="G25" s="170">
        <v>200</v>
      </c>
      <c r="H25" s="170">
        <v>200</v>
      </c>
      <c r="J25" s="51"/>
      <c r="K25" s="51"/>
      <c r="L25" s="51"/>
      <c r="M25" s="51"/>
      <c r="N25" s="51"/>
    </row>
    <row r="26" spans="1:14" ht="12.75" customHeight="1">
      <c r="A26" s="170" t="s">
        <v>114</v>
      </c>
      <c r="B26" s="170" t="s">
        <v>104</v>
      </c>
      <c r="C26" s="170" t="s">
        <v>78</v>
      </c>
      <c r="D26" s="171" t="e">
        <f t="shared" ref="D26:H26" si="4">(D13+D16+D19+D22)*D25%</f>
        <v>#REF!</v>
      </c>
      <c r="E26" s="171" t="e">
        <f t="shared" si="4"/>
        <v>#REF!</v>
      </c>
      <c r="F26" s="171" t="e">
        <f>(F13+F16+F19+F22)*F25%</f>
        <v>#REF!</v>
      </c>
      <c r="G26" s="171" t="e">
        <f t="shared" si="4"/>
        <v>#REF!</v>
      </c>
      <c r="H26" s="171" t="e">
        <f t="shared" si="4"/>
        <v>#REF!</v>
      </c>
      <c r="J26" s="51"/>
      <c r="K26" s="51"/>
      <c r="L26" s="51"/>
      <c r="M26" s="51"/>
      <c r="N26" s="51"/>
    </row>
    <row r="27" spans="1:14" ht="12.75" customHeight="1">
      <c r="A27" s="170" t="s">
        <v>115</v>
      </c>
      <c r="B27" s="170" t="s">
        <v>116</v>
      </c>
      <c r="C27" s="170" t="s">
        <v>78</v>
      </c>
      <c r="D27" s="171" t="e">
        <f>D13+D16+D19+D22+D26</f>
        <v>#REF!</v>
      </c>
      <c r="E27" s="171" t="e">
        <f>E13+E16+E19+E22+E26</f>
        <v>#REF!</v>
      </c>
      <c r="F27" s="171" t="e">
        <f>F13+F16+F19+F22+F26</f>
        <v>#REF!</v>
      </c>
      <c r="G27" s="171" t="e">
        <f>G13+G16+G19+G22+G26</f>
        <v>#REF!</v>
      </c>
      <c r="H27" s="171" t="e">
        <f>H13+H16+H19+H22+H26</f>
        <v>#REF!</v>
      </c>
      <c r="J27" s="51"/>
      <c r="K27" s="51"/>
      <c r="L27" s="51"/>
      <c r="M27" s="51"/>
      <c r="N27" s="51"/>
    </row>
    <row r="28" spans="1:14" ht="12.75" customHeight="1">
      <c r="A28" s="170" t="s">
        <v>72</v>
      </c>
      <c r="B28" s="170" t="s">
        <v>117</v>
      </c>
      <c r="C28" s="170" t="s">
        <v>78</v>
      </c>
      <c r="D28" s="171" t="e">
        <f>D27*12*D10</f>
        <v>#REF!</v>
      </c>
      <c r="E28" s="171" t="e">
        <f t="shared" ref="E28:H28" si="5">E27*12*E10</f>
        <v>#REF!</v>
      </c>
      <c r="F28" s="171" t="e">
        <f t="shared" si="5"/>
        <v>#REF!</v>
      </c>
      <c r="G28" s="171" t="e">
        <f t="shared" si="5"/>
        <v>#REF!</v>
      </c>
      <c r="H28" s="171" t="e">
        <f t="shared" si="5"/>
        <v>#REF!</v>
      </c>
      <c r="J28" s="51"/>
      <c r="K28" s="51"/>
      <c r="L28" s="51"/>
      <c r="M28" s="51"/>
      <c r="N28" s="51"/>
    </row>
    <row r="29" spans="1:14" ht="12.75" customHeight="1">
      <c r="A29" s="170" t="s">
        <v>74</v>
      </c>
      <c r="B29" s="170" t="s">
        <v>118</v>
      </c>
      <c r="C29" s="170" t="s">
        <v>119</v>
      </c>
      <c r="D29" s="171" t="e">
        <f>#REF!</f>
        <v>#REF!</v>
      </c>
      <c r="E29" s="171" t="e">
        <f>D29</f>
        <v>#REF!</v>
      </c>
      <c r="F29" s="171" t="e">
        <f t="shared" ref="F29:H29" si="6">E29</f>
        <v>#REF!</v>
      </c>
      <c r="G29" s="171" t="e">
        <f t="shared" si="6"/>
        <v>#REF!</v>
      </c>
      <c r="H29" s="171" t="e">
        <f t="shared" si="6"/>
        <v>#REF!</v>
      </c>
      <c r="J29" s="51"/>
      <c r="K29" s="51"/>
      <c r="L29" s="51"/>
      <c r="M29" s="51"/>
      <c r="N29" s="51"/>
    </row>
    <row r="30" spans="1:14">
      <c r="A30" s="175" t="s">
        <v>75</v>
      </c>
      <c r="B30" s="175" t="s">
        <v>120</v>
      </c>
      <c r="C30" s="176" t="s">
        <v>121</v>
      </c>
      <c r="D30" s="173" t="e">
        <f t="shared" ref="D30:H30" si="7">D28/D29</f>
        <v>#REF!</v>
      </c>
      <c r="E30" s="173" t="e">
        <f t="shared" si="7"/>
        <v>#REF!</v>
      </c>
      <c r="F30" s="173" t="e">
        <f>F28/F29/F10</f>
        <v>#REF!</v>
      </c>
      <c r="G30" s="173" t="e">
        <f>G28/G29/G10</f>
        <v>#REF!</v>
      </c>
      <c r="H30" s="173" t="e">
        <f t="shared" si="7"/>
        <v>#REF!</v>
      </c>
      <c r="J30" s="51"/>
      <c r="K30" s="51"/>
      <c r="L30" s="51"/>
      <c r="M30" s="51"/>
      <c r="N30" s="51"/>
    </row>
    <row r="31" spans="1:14">
      <c r="A31" s="132"/>
      <c r="B31" s="149"/>
      <c r="C31" s="149"/>
      <c r="D31" s="150"/>
      <c r="E31" s="150"/>
      <c r="F31" s="150"/>
      <c r="G31" s="150"/>
      <c r="H31" s="150"/>
    </row>
    <row r="32" spans="1:14">
      <c r="A32" s="132"/>
      <c r="B32" s="52" t="s">
        <v>229</v>
      </c>
      <c r="C32" s="149"/>
      <c r="D32" s="165">
        <v>8</v>
      </c>
      <c r="E32" s="165">
        <v>6</v>
      </c>
      <c r="F32" s="165">
        <v>5</v>
      </c>
      <c r="G32" s="165">
        <v>4</v>
      </c>
      <c r="H32" s="166">
        <v>1</v>
      </c>
    </row>
    <row r="33" spans="1:8" ht="15">
      <c r="A33" s="132"/>
      <c r="B33" s="52" t="s">
        <v>230</v>
      </c>
      <c r="C33" s="132"/>
      <c r="D33" s="35"/>
      <c r="E33" s="35"/>
      <c r="F33" s="35"/>
      <c r="G33" s="35"/>
      <c r="H33" s="167"/>
    </row>
    <row r="34" spans="1:8">
      <c r="A34" s="132"/>
      <c r="B34" s="149"/>
      <c r="C34" s="132"/>
      <c r="D34" s="150"/>
      <c r="E34" s="150"/>
      <c r="F34" s="150"/>
      <c r="G34" s="150"/>
      <c r="H34" s="151"/>
    </row>
    <row r="35" spans="1:8">
      <c r="B35" s="52"/>
      <c r="D35" s="53"/>
      <c r="E35" s="53"/>
      <c r="F35" s="53"/>
      <c r="G35" s="53"/>
      <c r="H35" s="55"/>
    </row>
    <row r="36" spans="1:8" ht="15">
      <c r="B36" s="10"/>
      <c r="D36" s="10"/>
      <c r="F36" s="25"/>
      <c r="H36" s="54"/>
    </row>
  </sheetData>
  <customSheetViews>
    <customSheetView guid="{C7B34CB4-A34B-473E-A95E-A8720F43F497}" scale="110" showPageBreaks="1" fitToPage="1" printArea="1" hiddenRows="1" state="hidden" view="pageBreakPreview" topLeftCell="A2">
      <selection activeCell="B27" activeCellId="1" sqref="B33:K33 B27:K27"/>
      <pageMargins left="0.35433070866141736" right="0.19685039370078741" top="0.82677165354330717" bottom="0.59055118110236227" header="0.51181102362204722" footer="0.51181102362204722"/>
      <pageSetup paperSize="9" orientation="landscape" r:id="rId1"/>
      <headerFooter alignWithMargins="0"/>
    </customSheetView>
  </customSheetViews>
  <mergeCells count="5">
    <mergeCell ref="A5:H5"/>
    <mergeCell ref="A7:A8"/>
    <mergeCell ref="B7:B8"/>
    <mergeCell ref="C7:C8"/>
    <mergeCell ref="D7:H7"/>
  </mergeCells>
  <pageMargins left="0.35433070866141736" right="0.19685039370078741" top="0.82677165354330717" bottom="0.59055118110236227" header="0.51181102362204722" footer="0.51181102362204722"/>
  <pageSetup paperSize="9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59"/>
  <sheetViews>
    <sheetView view="pageBreakPreview" zoomScaleNormal="100" zoomScaleSheetLayoutView="100" workbookViewId="0">
      <pane ySplit="7" topLeftCell="A26" activePane="bottomLeft" state="frozen"/>
      <selection pane="bottomLeft" activeCell="P39" sqref="P39"/>
    </sheetView>
  </sheetViews>
  <sheetFormatPr defaultColWidth="11.28515625" defaultRowHeight="15.75"/>
  <cols>
    <col min="1" max="1" width="33.28515625" style="12" customWidth="1"/>
    <col min="2" max="2" width="12.85546875" style="12" customWidth="1"/>
    <col min="3" max="3" width="12.140625" style="12" customWidth="1"/>
    <col min="4" max="4" width="13.28515625" style="12" customWidth="1"/>
    <col min="5" max="5" width="12" style="12" customWidth="1"/>
    <col min="6" max="6" width="13.5703125" style="12" customWidth="1"/>
    <col min="7" max="7" width="12.85546875" style="12" customWidth="1"/>
    <col min="8" max="8" width="14.140625" style="12" customWidth="1"/>
    <col min="9" max="9" width="12.140625" style="12" customWidth="1"/>
    <col min="10" max="10" width="13.28515625" style="12" customWidth="1"/>
    <col min="11" max="11" width="12.5703125" style="12" customWidth="1"/>
    <col min="12" max="13" width="0" style="12" hidden="1" customWidth="1"/>
    <col min="14" max="16384" width="11.28515625" style="12"/>
  </cols>
  <sheetData>
    <row r="1" spans="1:37">
      <c r="A1" s="152"/>
      <c r="B1" s="152"/>
      <c r="C1" s="152"/>
      <c r="D1" s="152"/>
      <c r="E1" s="152"/>
      <c r="F1" s="153"/>
      <c r="G1" s="153"/>
      <c r="H1" s="153"/>
      <c r="I1" s="153"/>
      <c r="J1" s="153"/>
      <c r="K1" s="153"/>
    </row>
    <row r="2" spans="1:37" ht="18.75">
      <c r="A2" s="462" t="s">
        <v>80</v>
      </c>
      <c r="B2" s="462"/>
      <c r="C2" s="462"/>
      <c r="D2" s="462"/>
      <c r="E2" s="462"/>
      <c r="F2" s="462"/>
      <c r="G2" s="462"/>
      <c r="H2" s="462"/>
      <c r="I2" s="462"/>
      <c r="J2" s="462"/>
      <c r="K2" s="462"/>
    </row>
    <row r="3" spans="1:37" ht="18.75">
      <c r="A3" s="462" t="s">
        <v>223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</row>
    <row r="4" spans="1:37">
      <c r="A4" s="154"/>
      <c r="B4" s="154"/>
      <c r="C4" s="154"/>
      <c r="D4" s="154"/>
      <c r="E4" s="154"/>
      <c r="F4" s="154"/>
      <c r="G4" s="154"/>
      <c r="H4" s="154"/>
      <c r="I4" s="155"/>
      <c r="J4" s="154"/>
      <c r="K4" s="154"/>
    </row>
    <row r="5" spans="1:37">
      <c r="A5" s="156"/>
      <c r="B5" s="156"/>
      <c r="C5" s="156"/>
      <c r="D5" s="156"/>
      <c r="E5" s="156"/>
      <c r="F5" s="156"/>
      <c r="G5" s="156"/>
      <c r="H5" s="156"/>
      <c r="I5" s="157"/>
      <c r="J5" s="156"/>
      <c r="K5" s="156"/>
    </row>
    <row r="6" spans="1:37" ht="59.25" customHeight="1">
      <c r="A6" s="463" t="s">
        <v>81</v>
      </c>
      <c r="B6" s="464" t="s">
        <v>82</v>
      </c>
      <c r="C6" s="464"/>
      <c r="D6" s="464" t="s">
        <v>83</v>
      </c>
      <c r="E6" s="464"/>
      <c r="F6" s="464" t="s">
        <v>84</v>
      </c>
      <c r="G6" s="464"/>
      <c r="H6" s="464" t="s">
        <v>85</v>
      </c>
      <c r="I6" s="464"/>
      <c r="J6" s="464" t="s">
        <v>86</v>
      </c>
      <c r="K6" s="464"/>
    </row>
    <row r="7" spans="1:37" ht="33">
      <c r="A7" s="464"/>
      <c r="B7" s="13" t="s">
        <v>52</v>
      </c>
      <c r="C7" s="13" t="s">
        <v>53</v>
      </c>
      <c r="D7" s="13" t="s">
        <v>52</v>
      </c>
      <c r="E7" s="13" t="s">
        <v>53</v>
      </c>
      <c r="F7" s="13" t="s">
        <v>52</v>
      </c>
      <c r="G7" s="13" t="s">
        <v>53</v>
      </c>
      <c r="H7" s="13" t="s">
        <v>52</v>
      </c>
      <c r="I7" s="13" t="s">
        <v>53</v>
      </c>
      <c r="J7" s="13" t="s">
        <v>52</v>
      </c>
      <c r="K7" s="13" t="s">
        <v>53</v>
      </c>
    </row>
    <row r="8" spans="1:37" ht="16.5">
      <c r="A8" s="468" t="s">
        <v>199</v>
      </c>
      <c r="B8" s="469"/>
      <c r="C8" s="469"/>
      <c r="D8" s="469"/>
      <c r="E8" s="469"/>
      <c r="F8" s="469"/>
      <c r="G8" s="469"/>
      <c r="H8" s="469"/>
      <c r="I8" s="469"/>
      <c r="J8" s="469"/>
      <c r="K8" s="470"/>
    </row>
    <row r="9" spans="1:37" ht="16.5">
      <c r="A9" s="471" t="s">
        <v>54</v>
      </c>
      <c r="B9" s="471"/>
      <c r="C9" s="471"/>
      <c r="D9" s="471"/>
      <c r="E9" s="471"/>
      <c r="F9" s="471"/>
      <c r="G9" s="471"/>
      <c r="H9" s="471"/>
      <c r="I9" s="471"/>
      <c r="J9" s="471"/>
      <c r="K9" s="471"/>
    </row>
    <row r="10" spans="1:37" ht="16.5">
      <c r="A10" s="14" t="s">
        <v>202</v>
      </c>
      <c r="B10" s="6">
        <v>4</v>
      </c>
      <c r="C10" s="6">
        <v>30</v>
      </c>
      <c r="D10" s="6">
        <v>3</v>
      </c>
      <c r="E10" s="6">
        <v>150</v>
      </c>
      <c r="F10" s="6">
        <v>1</v>
      </c>
      <c r="G10" s="6">
        <v>320</v>
      </c>
      <c r="H10" s="6">
        <v>0</v>
      </c>
      <c r="I10" s="6">
        <v>0</v>
      </c>
      <c r="J10" s="6">
        <v>35</v>
      </c>
      <c r="K10" s="6">
        <v>360</v>
      </c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4"/>
    </row>
    <row r="11" spans="1:37" ht="16.5">
      <c r="A11" s="14" t="s">
        <v>203</v>
      </c>
      <c r="B11" s="6">
        <v>0</v>
      </c>
      <c r="C11" s="6">
        <v>0</v>
      </c>
      <c r="D11" s="6">
        <v>3</v>
      </c>
      <c r="E11" s="6">
        <v>127</v>
      </c>
      <c r="F11" s="6">
        <v>1</v>
      </c>
      <c r="G11" s="6">
        <v>292</v>
      </c>
      <c r="H11" s="6">
        <v>0</v>
      </c>
      <c r="I11" s="6">
        <v>0</v>
      </c>
      <c r="J11" s="6">
        <v>10</v>
      </c>
      <c r="K11" s="6">
        <v>83</v>
      </c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4"/>
    </row>
    <row r="12" spans="1:37" ht="15" customHeight="1">
      <c r="A12" s="14" t="s">
        <v>204</v>
      </c>
      <c r="B12" s="6">
        <v>1</v>
      </c>
      <c r="C12" s="6">
        <v>15</v>
      </c>
      <c r="D12" s="6">
        <v>5</v>
      </c>
      <c r="E12" s="6">
        <v>466</v>
      </c>
      <c r="F12" s="6">
        <v>0</v>
      </c>
      <c r="G12" s="6">
        <v>0</v>
      </c>
      <c r="H12" s="6">
        <v>0</v>
      </c>
      <c r="I12" s="6">
        <v>0</v>
      </c>
      <c r="J12" s="6">
        <v>38</v>
      </c>
      <c r="K12" s="6">
        <v>299</v>
      </c>
      <c r="M12" s="64"/>
      <c r="N12" s="64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4"/>
    </row>
    <row r="13" spans="1:37" ht="15" customHeight="1">
      <c r="A13" s="62" t="s">
        <v>87</v>
      </c>
      <c r="B13" s="472">
        <f>SUM(B10:B12)+SUM(D10:D12)+SUM(J10:J12)+SUM(F10:F12)+SUM(H10:H12)</f>
        <v>101</v>
      </c>
      <c r="C13" s="473"/>
      <c r="D13" s="473"/>
      <c r="E13" s="473"/>
      <c r="F13" s="473"/>
      <c r="G13" s="473"/>
      <c r="H13" s="473"/>
      <c r="I13" s="473"/>
      <c r="J13" s="473"/>
      <c r="K13" s="474"/>
      <c r="L13" s="69">
        <f>B13</f>
        <v>101</v>
      </c>
      <c r="M13" s="64">
        <f>B14+B20</f>
        <v>2628</v>
      </c>
      <c r="N13" s="64"/>
    </row>
    <row r="14" spans="1:37" ht="16.5">
      <c r="A14" s="63" t="s">
        <v>55</v>
      </c>
      <c r="B14" s="472">
        <f>SUM(C10:C12)+SUM(E10:E12)+SUM(K10:K12)+SUM(G10:G12)+SUM(I10:I12)</f>
        <v>2142</v>
      </c>
      <c r="C14" s="475"/>
      <c r="D14" s="475"/>
      <c r="E14" s="475"/>
      <c r="F14" s="475"/>
      <c r="G14" s="475"/>
      <c r="H14" s="475"/>
      <c r="I14" s="475"/>
      <c r="J14" s="475"/>
      <c r="K14" s="476"/>
    </row>
    <row r="15" spans="1:37" ht="16.5">
      <c r="A15" s="471" t="s">
        <v>56</v>
      </c>
      <c r="B15" s="471"/>
      <c r="C15" s="471"/>
      <c r="D15" s="471"/>
      <c r="E15" s="471"/>
      <c r="F15" s="471"/>
      <c r="G15" s="471"/>
      <c r="H15" s="471"/>
      <c r="I15" s="471"/>
      <c r="J15" s="471"/>
      <c r="K15" s="471"/>
    </row>
    <row r="16" spans="1:37" ht="16.5">
      <c r="A16" s="14" t="s">
        <v>202</v>
      </c>
      <c r="B16" s="6">
        <v>0</v>
      </c>
      <c r="C16" s="6">
        <v>0</v>
      </c>
      <c r="D16" s="6">
        <v>1</v>
      </c>
      <c r="E16" s="6">
        <v>30</v>
      </c>
      <c r="F16" s="6">
        <v>1</v>
      </c>
      <c r="G16" s="6">
        <v>320</v>
      </c>
      <c r="H16" s="6">
        <v>0</v>
      </c>
      <c r="I16" s="6">
        <v>0</v>
      </c>
      <c r="J16" s="6">
        <v>0</v>
      </c>
      <c r="K16" s="6">
        <v>0</v>
      </c>
    </row>
    <row r="17" spans="1:36" ht="16.5">
      <c r="A17" s="14" t="s">
        <v>203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</row>
    <row r="18" spans="1:36" ht="16.5">
      <c r="A18" s="14" t="s">
        <v>204</v>
      </c>
      <c r="B18" s="15">
        <v>0</v>
      </c>
      <c r="C18" s="15">
        <v>0</v>
      </c>
      <c r="D18" s="15">
        <v>1</v>
      </c>
      <c r="E18" s="15">
        <v>136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M18" s="64"/>
      <c r="N18" s="64"/>
      <c r="AA18" s="68"/>
      <c r="AB18" s="68"/>
      <c r="AC18" s="68"/>
      <c r="AD18" s="68"/>
      <c r="AE18" s="68"/>
      <c r="AF18" s="68"/>
      <c r="AG18" s="68"/>
      <c r="AH18" s="68"/>
      <c r="AI18" s="68"/>
      <c r="AJ18" s="68"/>
    </row>
    <row r="19" spans="1:36" ht="33">
      <c r="A19" s="62" t="s">
        <v>87</v>
      </c>
      <c r="B19" s="465">
        <f>SUM(B16:B18,D16:D18,F16:F18,H16:H18,J16:J18)</f>
        <v>3</v>
      </c>
      <c r="C19" s="466"/>
      <c r="D19" s="466"/>
      <c r="E19" s="466"/>
      <c r="F19" s="466"/>
      <c r="G19" s="466"/>
      <c r="H19" s="466"/>
      <c r="I19" s="466"/>
      <c r="J19" s="466"/>
      <c r="K19" s="467"/>
      <c r="L19" s="12">
        <f>B19</f>
        <v>3</v>
      </c>
      <c r="M19" s="64"/>
      <c r="N19" s="64"/>
    </row>
    <row r="20" spans="1:36" ht="16.5">
      <c r="A20" s="63" t="s">
        <v>55</v>
      </c>
      <c r="B20" s="465">
        <f>SUM(C16:C18,E16:E18,G16:G18,I16:I18,K16:K18)</f>
        <v>486</v>
      </c>
      <c r="C20" s="466"/>
      <c r="D20" s="466"/>
      <c r="E20" s="466"/>
      <c r="F20" s="466"/>
      <c r="G20" s="466"/>
      <c r="H20" s="466"/>
      <c r="I20" s="466"/>
      <c r="J20" s="466"/>
      <c r="K20" s="467"/>
    </row>
    <row r="21" spans="1:36" ht="16.5">
      <c r="A21" s="468" t="s">
        <v>201</v>
      </c>
      <c r="B21" s="469"/>
      <c r="C21" s="469"/>
      <c r="D21" s="469"/>
      <c r="E21" s="469"/>
      <c r="F21" s="469"/>
      <c r="G21" s="469"/>
      <c r="H21" s="469"/>
      <c r="I21" s="469"/>
      <c r="J21" s="469"/>
      <c r="K21" s="470"/>
    </row>
    <row r="22" spans="1:36" ht="16.5">
      <c r="A22" s="471" t="s">
        <v>54</v>
      </c>
      <c r="B22" s="471"/>
      <c r="C22" s="471"/>
      <c r="D22" s="471"/>
      <c r="E22" s="471"/>
      <c r="F22" s="471"/>
      <c r="G22" s="471"/>
      <c r="H22" s="471"/>
      <c r="I22" s="471"/>
      <c r="J22" s="471"/>
      <c r="K22" s="471"/>
      <c r="L22" s="64"/>
    </row>
    <row r="23" spans="1:36" ht="16.5">
      <c r="A23" s="14" t="s">
        <v>202</v>
      </c>
      <c r="B23" s="6">
        <v>12</v>
      </c>
      <c r="C23" s="6">
        <v>129</v>
      </c>
      <c r="D23" s="6">
        <v>3</v>
      </c>
      <c r="E23" s="6">
        <v>176</v>
      </c>
      <c r="F23" s="6">
        <v>0</v>
      </c>
      <c r="G23" s="6">
        <v>0</v>
      </c>
      <c r="H23" s="6">
        <v>0</v>
      </c>
      <c r="I23" s="6">
        <v>0</v>
      </c>
      <c r="J23" s="6">
        <v>27</v>
      </c>
      <c r="K23" s="6">
        <v>295</v>
      </c>
      <c r="M23" s="64"/>
      <c r="N23" s="64"/>
      <c r="AA23" s="67"/>
      <c r="AB23" s="67"/>
      <c r="AC23" s="67"/>
      <c r="AD23" s="67"/>
      <c r="AE23" s="67"/>
      <c r="AF23" s="67"/>
      <c r="AG23" s="67"/>
      <c r="AH23" s="67"/>
      <c r="AI23" s="67"/>
      <c r="AJ23" s="67"/>
    </row>
    <row r="24" spans="1:36" ht="16.5">
      <c r="A24" s="14" t="s">
        <v>203</v>
      </c>
      <c r="B24" s="6">
        <v>8</v>
      </c>
      <c r="C24" s="6">
        <v>74</v>
      </c>
      <c r="D24" s="6">
        <v>2</v>
      </c>
      <c r="E24" s="6">
        <v>62</v>
      </c>
      <c r="F24" s="6">
        <v>0</v>
      </c>
      <c r="G24" s="6">
        <v>0</v>
      </c>
      <c r="H24" s="6">
        <v>0</v>
      </c>
      <c r="I24" s="6">
        <v>0</v>
      </c>
      <c r="J24" s="6"/>
      <c r="K24" s="6"/>
      <c r="M24" s="64"/>
      <c r="N24" s="64"/>
      <c r="AA24" s="67"/>
      <c r="AB24" s="67"/>
      <c r="AC24" s="67"/>
      <c r="AD24" s="67"/>
      <c r="AE24" s="67"/>
      <c r="AF24" s="67"/>
      <c r="AG24" s="67"/>
      <c r="AH24" s="67"/>
      <c r="AI24" s="67"/>
      <c r="AJ24" s="67"/>
    </row>
    <row r="25" spans="1:36" ht="16.5">
      <c r="A25" s="14" t="s">
        <v>204</v>
      </c>
      <c r="B25" s="15">
        <v>0</v>
      </c>
      <c r="C25" s="15">
        <v>0</v>
      </c>
      <c r="D25" s="15">
        <v>11</v>
      </c>
      <c r="E25" s="15">
        <v>496</v>
      </c>
      <c r="F25" s="6">
        <v>0</v>
      </c>
      <c r="G25" s="6">
        <v>0</v>
      </c>
      <c r="H25" s="6">
        <v>0</v>
      </c>
      <c r="I25" s="6">
        <v>0</v>
      </c>
      <c r="J25" s="6">
        <v>23</v>
      </c>
      <c r="K25" s="6">
        <v>259</v>
      </c>
      <c r="AA25" s="67"/>
      <c r="AB25" s="67"/>
      <c r="AC25" s="67"/>
      <c r="AD25" s="67"/>
      <c r="AE25" s="67"/>
      <c r="AF25" s="67"/>
      <c r="AG25" s="67"/>
      <c r="AH25" s="67"/>
      <c r="AI25" s="67"/>
      <c r="AJ25" s="67"/>
    </row>
    <row r="26" spans="1:36" ht="33">
      <c r="A26" s="62" t="s">
        <v>87</v>
      </c>
      <c r="B26" s="465">
        <f>SUM(B23:B25,D23:D25,F23:F25,H23:H25,J23:J25)</f>
        <v>86</v>
      </c>
      <c r="C26" s="466"/>
      <c r="D26" s="466"/>
      <c r="E26" s="466"/>
      <c r="F26" s="466"/>
      <c r="G26" s="466"/>
      <c r="H26" s="466"/>
      <c r="I26" s="466"/>
      <c r="J26" s="466"/>
      <c r="K26" s="467"/>
      <c r="L26" s="12">
        <f>B26</f>
        <v>86</v>
      </c>
      <c r="M26" s="69">
        <f>B27+B33</f>
        <v>2311</v>
      </c>
    </row>
    <row r="27" spans="1:36" ht="16.5">
      <c r="A27" s="63" t="s">
        <v>55</v>
      </c>
      <c r="B27" s="465">
        <f>SUM(C23:C25,E23:E25,G23:G25,I23:I25,K23:K25)</f>
        <v>1491</v>
      </c>
      <c r="C27" s="466"/>
      <c r="D27" s="466"/>
      <c r="E27" s="466"/>
      <c r="F27" s="466"/>
      <c r="G27" s="466"/>
      <c r="H27" s="466"/>
      <c r="I27" s="466"/>
      <c r="J27" s="466"/>
      <c r="K27" s="467"/>
      <c r="L27" s="69"/>
    </row>
    <row r="28" spans="1:36" ht="16.5">
      <c r="A28" s="471" t="s">
        <v>56</v>
      </c>
      <c r="B28" s="471"/>
      <c r="C28" s="471"/>
      <c r="D28" s="471"/>
      <c r="E28" s="471"/>
      <c r="F28" s="471"/>
      <c r="G28" s="471"/>
      <c r="H28" s="471"/>
      <c r="I28" s="471"/>
      <c r="J28" s="471"/>
      <c r="K28" s="471"/>
      <c r="L28" s="69"/>
    </row>
    <row r="29" spans="1:36" ht="16.5">
      <c r="A29" s="14" t="s">
        <v>202</v>
      </c>
      <c r="B29" s="6">
        <v>0</v>
      </c>
      <c r="C29" s="6">
        <v>0</v>
      </c>
      <c r="D29" s="6">
        <v>2</v>
      </c>
      <c r="E29" s="6">
        <v>170</v>
      </c>
      <c r="F29" s="6">
        <v>1</v>
      </c>
      <c r="G29" s="6">
        <v>500</v>
      </c>
      <c r="H29" s="6">
        <v>0</v>
      </c>
      <c r="I29" s="6">
        <v>0</v>
      </c>
      <c r="J29" s="6">
        <v>0</v>
      </c>
      <c r="K29" s="6">
        <v>0</v>
      </c>
      <c r="M29" s="64"/>
      <c r="N29" s="64"/>
      <c r="AA29" s="67"/>
      <c r="AB29" s="67"/>
      <c r="AC29" s="67"/>
      <c r="AD29" s="67"/>
      <c r="AE29" s="67"/>
      <c r="AF29" s="67"/>
      <c r="AG29" s="67"/>
      <c r="AH29" s="67"/>
      <c r="AI29" s="67"/>
      <c r="AJ29" s="67"/>
    </row>
    <row r="30" spans="1:36" ht="16.5">
      <c r="A30" s="14" t="s">
        <v>203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M30" s="64"/>
      <c r="N30" s="64"/>
      <c r="AA30" s="67"/>
      <c r="AB30" s="67"/>
      <c r="AC30" s="67"/>
      <c r="AD30" s="67"/>
      <c r="AE30" s="67"/>
      <c r="AF30" s="67"/>
      <c r="AG30" s="67"/>
      <c r="AH30" s="67"/>
      <c r="AI30" s="67"/>
      <c r="AJ30" s="67"/>
    </row>
    <row r="31" spans="1:36" ht="16.5">
      <c r="A31" s="14" t="s">
        <v>204</v>
      </c>
      <c r="B31" s="15">
        <v>0</v>
      </c>
      <c r="C31" s="15">
        <v>0</v>
      </c>
      <c r="D31" s="15">
        <v>1</v>
      </c>
      <c r="E31" s="15">
        <v>150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AA31" s="67"/>
      <c r="AB31" s="67"/>
      <c r="AC31" s="67"/>
      <c r="AD31" s="67"/>
      <c r="AE31" s="67"/>
      <c r="AF31" s="67"/>
      <c r="AG31" s="67"/>
      <c r="AH31" s="67"/>
      <c r="AI31" s="67"/>
      <c r="AJ31" s="67"/>
    </row>
    <row r="32" spans="1:36" ht="33">
      <c r="A32" s="62" t="s">
        <v>87</v>
      </c>
      <c r="B32" s="465">
        <f>SUM(B29:B31,D29:D31,F29:F31,H29:H31,J29:J31)</f>
        <v>4</v>
      </c>
      <c r="C32" s="466"/>
      <c r="D32" s="466"/>
      <c r="E32" s="466"/>
      <c r="F32" s="466"/>
      <c r="G32" s="466"/>
      <c r="H32" s="466"/>
      <c r="I32" s="466"/>
      <c r="J32" s="466"/>
      <c r="K32" s="467"/>
      <c r="L32" s="12">
        <f>B32</f>
        <v>4</v>
      </c>
    </row>
    <row r="33" spans="1:36" ht="16.5">
      <c r="A33" s="63" t="s">
        <v>55</v>
      </c>
      <c r="B33" s="465">
        <f>SUM(C29:C31,E29:E31,G29:G31,I29:I31,K29:K31)</f>
        <v>820</v>
      </c>
      <c r="C33" s="466"/>
      <c r="D33" s="466"/>
      <c r="E33" s="466"/>
      <c r="F33" s="466"/>
      <c r="G33" s="466"/>
      <c r="H33" s="466"/>
      <c r="I33" s="466"/>
      <c r="J33" s="466"/>
      <c r="K33" s="467"/>
    </row>
    <row r="34" spans="1:36" ht="16.5">
      <c r="A34" s="468" t="s">
        <v>222</v>
      </c>
      <c r="B34" s="469"/>
      <c r="C34" s="469"/>
      <c r="D34" s="469"/>
      <c r="E34" s="469"/>
      <c r="F34" s="469"/>
      <c r="G34" s="469"/>
      <c r="H34" s="469"/>
      <c r="I34" s="469"/>
      <c r="J34" s="469"/>
      <c r="K34" s="470"/>
    </row>
    <row r="35" spans="1:36" ht="16.5">
      <c r="A35" s="471" t="s">
        <v>54</v>
      </c>
      <c r="B35" s="471"/>
      <c r="C35" s="471"/>
      <c r="D35" s="471"/>
      <c r="E35" s="471"/>
      <c r="F35" s="471"/>
      <c r="G35" s="471"/>
      <c r="H35" s="471"/>
      <c r="I35" s="471"/>
      <c r="J35" s="471"/>
      <c r="K35" s="471"/>
    </row>
    <row r="36" spans="1:36" ht="16.5">
      <c r="A36" s="14" t="s">
        <v>202</v>
      </c>
      <c r="B36" s="15">
        <v>18</v>
      </c>
      <c r="C36" s="15">
        <v>69</v>
      </c>
      <c r="D36" s="15">
        <v>8</v>
      </c>
      <c r="E36" s="15">
        <v>386</v>
      </c>
      <c r="F36" s="15">
        <v>0</v>
      </c>
      <c r="G36" s="15">
        <v>0</v>
      </c>
      <c r="H36" s="15">
        <v>0</v>
      </c>
      <c r="I36" s="15">
        <v>0</v>
      </c>
      <c r="J36" s="15">
        <v>53</v>
      </c>
      <c r="K36" s="15">
        <v>527</v>
      </c>
      <c r="M36" s="64"/>
      <c r="N36" s="64"/>
      <c r="AA36" s="66"/>
      <c r="AB36" s="66"/>
      <c r="AC36" s="66"/>
      <c r="AD36" s="66"/>
      <c r="AE36" s="66"/>
      <c r="AF36" s="66"/>
      <c r="AG36" s="66"/>
      <c r="AH36" s="66"/>
      <c r="AI36" s="66"/>
      <c r="AJ36" s="66"/>
    </row>
    <row r="37" spans="1:36" ht="16.5">
      <c r="A37" s="14" t="s">
        <v>203</v>
      </c>
      <c r="B37" s="15">
        <v>3</v>
      </c>
      <c r="C37" s="15">
        <v>32</v>
      </c>
      <c r="D37" s="15">
        <v>8</v>
      </c>
      <c r="E37" s="15">
        <v>386</v>
      </c>
      <c r="F37" s="15">
        <v>0</v>
      </c>
      <c r="G37" s="15">
        <v>0</v>
      </c>
      <c r="H37" s="15">
        <v>0</v>
      </c>
      <c r="I37" s="15">
        <v>0</v>
      </c>
      <c r="J37" s="15">
        <v>14</v>
      </c>
      <c r="K37" s="15">
        <v>128</v>
      </c>
      <c r="M37" s="64"/>
      <c r="N37" s="64"/>
      <c r="AA37" s="66"/>
      <c r="AB37" s="66"/>
      <c r="AC37" s="66"/>
      <c r="AD37" s="66"/>
      <c r="AE37" s="66"/>
      <c r="AF37" s="66"/>
      <c r="AG37" s="66"/>
      <c r="AH37" s="66"/>
      <c r="AI37" s="66"/>
      <c r="AJ37" s="66"/>
    </row>
    <row r="38" spans="1:36" ht="16.5">
      <c r="A38" s="14" t="s">
        <v>204</v>
      </c>
      <c r="B38" s="15">
        <v>7</v>
      </c>
      <c r="C38" s="15">
        <v>71</v>
      </c>
      <c r="D38" s="15">
        <v>1</v>
      </c>
      <c r="E38" s="15">
        <v>35</v>
      </c>
      <c r="F38" s="15">
        <v>0</v>
      </c>
      <c r="G38" s="15">
        <v>0</v>
      </c>
      <c r="H38" s="15">
        <v>0</v>
      </c>
      <c r="I38" s="15">
        <v>0</v>
      </c>
      <c r="J38" s="15">
        <v>14</v>
      </c>
      <c r="K38" s="15">
        <v>167</v>
      </c>
      <c r="AA38" s="66"/>
      <c r="AB38" s="66"/>
      <c r="AC38" s="66"/>
      <c r="AD38" s="66"/>
      <c r="AE38" s="66"/>
      <c r="AF38" s="66"/>
      <c r="AG38" s="66"/>
      <c r="AH38" s="66"/>
      <c r="AI38" s="66"/>
      <c r="AJ38" s="66"/>
    </row>
    <row r="39" spans="1:36" ht="33">
      <c r="A39" s="62" t="s">
        <v>87</v>
      </c>
      <c r="B39" s="465">
        <f>SUM(B36:B38,D36:D38,F36:F38,H36:H38,J36:J38)</f>
        <v>126</v>
      </c>
      <c r="C39" s="466"/>
      <c r="D39" s="466"/>
      <c r="E39" s="466"/>
      <c r="F39" s="466"/>
      <c r="G39" s="466"/>
      <c r="H39" s="466"/>
      <c r="I39" s="466"/>
      <c r="J39" s="466"/>
      <c r="K39" s="467"/>
      <c r="L39" s="69">
        <f>B39</f>
        <v>126</v>
      </c>
      <c r="M39" s="69">
        <f>B40+B46</f>
        <v>6258.8</v>
      </c>
      <c r="AA39" s="66"/>
      <c r="AB39" s="66"/>
      <c r="AC39" s="66"/>
      <c r="AD39" s="66"/>
      <c r="AE39" s="66"/>
      <c r="AF39" s="66"/>
      <c r="AG39" s="66"/>
      <c r="AH39" s="66"/>
      <c r="AI39" s="66"/>
      <c r="AJ39" s="66"/>
    </row>
    <row r="40" spans="1:36" ht="16.5">
      <c r="A40" s="63" t="s">
        <v>55</v>
      </c>
      <c r="B40" s="465">
        <f>SUM(C36:C38,E36:E38,G36:G38,I36:I38,K36:K38)</f>
        <v>1801</v>
      </c>
      <c r="C40" s="466"/>
      <c r="D40" s="466"/>
      <c r="E40" s="466"/>
      <c r="F40" s="466"/>
      <c r="G40" s="466"/>
      <c r="H40" s="466"/>
      <c r="I40" s="466"/>
      <c r="J40" s="466"/>
      <c r="K40" s="467"/>
      <c r="AA40" s="66"/>
      <c r="AB40" s="66"/>
      <c r="AC40" s="66"/>
      <c r="AD40" s="66"/>
      <c r="AE40" s="66"/>
      <c r="AF40" s="66"/>
      <c r="AG40" s="66"/>
      <c r="AH40" s="66"/>
      <c r="AI40" s="66"/>
      <c r="AJ40" s="66"/>
    </row>
    <row r="41" spans="1:36" ht="16.5">
      <c r="A41" s="471" t="s">
        <v>56</v>
      </c>
      <c r="B41" s="471"/>
      <c r="C41" s="471"/>
      <c r="D41" s="471"/>
      <c r="E41" s="471"/>
      <c r="F41" s="471"/>
      <c r="G41" s="471"/>
      <c r="H41" s="471"/>
      <c r="I41" s="471"/>
      <c r="J41" s="471"/>
      <c r="K41" s="471"/>
      <c r="AA41" s="66"/>
      <c r="AB41" s="66"/>
      <c r="AC41" s="66"/>
      <c r="AD41" s="66"/>
      <c r="AE41" s="66"/>
      <c r="AF41" s="66"/>
      <c r="AG41" s="66"/>
      <c r="AH41" s="66"/>
      <c r="AI41" s="66"/>
      <c r="AJ41" s="66"/>
    </row>
    <row r="42" spans="1:36" ht="16.5">
      <c r="A42" s="14" t="s">
        <v>202</v>
      </c>
      <c r="B42" s="15">
        <v>0</v>
      </c>
      <c r="C42" s="15">
        <v>0</v>
      </c>
      <c r="D42" s="15">
        <v>1</v>
      </c>
      <c r="E42" s="15">
        <v>148.80000000000001</v>
      </c>
      <c r="F42" s="15">
        <v>4</v>
      </c>
      <c r="G42" s="15">
        <v>1680</v>
      </c>
      <c r="H42" s="15">
        <v>0</v>
      </c>
      <c r="I42" s="15">
        <v>0</v>
      </c>
      <c r="J42" s="15">
        <v>0</v>
      </c>
      <c r="K42" s="15">
        <v>0</v>
      </c>
      <c r="M42" s="64"/>
      <c r="N42" s="64"/>
      <c r="AA42" s="66"/>
      <c r="AB42" s="66"/>
      <c r="AC42" s="66"/>
      <c r="AD42" s="66"/>
      <c r="AE42" s="66"/>
      <c r="AF42" s="66"/>
      <c r="AG42" s="66"/>
      <c r="AH42" s="66"/>
      <c r="AI42" s="66"/>
      <c r="AJ42" s="66"/>
    </row>
    <row r="43" spans="1:36" ht="16.5">
      <c r="A43" s="14" t="s">
        <v>203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M43" s="64"/>
      <c r="N43" s="64"/>
      <c r="AA43" s="66"/>
      <c r="AB43" s="66"/>
      <c r="AC43" s="66"/>
      <c r="AD43" s="66"/>
      <c r="AE43" s="66"/>
      <c r="AF43" s="66"/>
      <c r="AG43" s="66"/>
      <c r="AH43" s="66"/>
      <c r="AI43" s="66"/>
      <c r="AJ43" s="66"/>
    </row>
    <row r="44" spans="1:36" ht="16.5">
      <c r="A44" s="14" t="s">
        <v>204</v>
      </c>
      <c r="B44" s="15">
        <v>0</v>
      </c>
      <c r="C44" s="15">
        <v>0</v>
      </c>
      <c r="D44" s="15">
        <v>1</v>
      </c>
      <c r="E44" s="15">
        <v>150</v>
      </c>
      <c r="F44" s="15">
        <v>2</v>
      </c>
      <c r="G44" s="15">
        <v>1329</v>
      </c>
      <c r="H44" s="15">
        <v>1</v>
      </c>
      <c r="I44" s="15">
        <v>1150</v>
      </c>
      <c r="J44" s="15">
        <v>0</v>
      </c>
      <c r="K44" s="15">
        <v>0</v>
      </c>
      <c r="AA44" s="66"/>
      <c r="AB44" s="66"/>
      <c r="AC44" s="66"/>
      <c r="AD44" s="66"/>
      <c r="AE44" s="66"/>
      <c r="AF44" s="66"/>
      <c r="AG44" s="66"/>
      <c r="AH44" s="66"/>
      <c r="AI44" s="66"/>
      <c r="AJ44" s="66"/>
    </row>
    <row r="45" spans="1:36" ht="33">
      <c r="A45" s="62" t="s">
        <v>87</v>
      </c>
      <c r="B45" s="465">
        <f>SUM(B42:B44,D42:D44,F42:F44,H42:H44,J42:J44)</f>
        <v>9</v>
      </c>
      <c r="C45" s="466"/>
      <c r="D45" s="466"/>
      <c r="E45" s="466"/>
      <c r="F45" s="466"/>
      <c r="G45" s="466"/>
      <c r="H45" s="466"/>
      <c r="I45" s="466"/>
      <c r="J45" s="466"/>
      <c r="K45" s="467"/>
      <c r="L45" s="69">
        <f>B45</f>
        <v>9</v>
      </c>
    </row>
    <row r="46" spans="1:36" ht="16.5">
      <c r="A46" s="63" t="s">
        <v>55</v>
      </c>
      <c r="B46" s="465">
        <f>SUM(C42:C44,E42:E44,G42:G44,I42:I44,K42:K44)</f>
        <v>4457.8</v>
      </c>
      <c r="C46" s="466"/>
      <c r="D46" s="466"/>
      <c r="E46" s="466"/>
      <c r="F46" s="466"/>
      <c r="G46" s="466"/>
      <c r="H46" s="466"/>
      <c r="I46" s="466"/>
      <c r="J46" s="466"/>
      <c r="K46" s="467"/>
      <c r="M46" s="64"/>
      <c r="N46" s="64"/>
    </row>
    <row r="47" spans="1:36">
      <c r="A47" s="153"/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M47" s="69"/>
      <c r="N47" s="69"/>
    </row>
    <row r="48" spans="1:36">
      <c r="A48" s="153"/>
      <c r="B48" s="153"/>
      <c r="C48" s="153"/>
      <c r="D48" s="153"/>
      <c r="E48" s="153"/>
      <c r="F48" s="153"/>
      <c r="G48" s="153"/>
      <c r="H48" s="153"/>
      <c r="I48" s="153"/>
      <c r="J48" s="153"/>
      <c r="K48" s="153"/>
    </row>
    <row r="49" spans="1:14">
      <c r="A49" s="153"/>
      <c r="B49" s="153"/>
      <c r="C49" s="153"/>
      <c r="D49" s="153"/>
      <c r="E49" s="153"/>
      <c r="F49" s="153"/>
      <c r="G49" s="153"/>
      <c r="H49" s="153"/>
      <c r="I49" s="153"/>
      <c r="J49" s="153"/>
      <c r="K49" s="153"/>
    </row>
    <row r="50" spans="1:14">
      <c r="I50" s="70"/>
    </row>
    <row r="51" spans="1:14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</row>
    <row r="52" spans="1:14">
      <c r="A52" s="153"/>
      <c r="B52" s="153"/>
      <c r="C52" s="153"/>
      <c r="D52" s="153"/>
      <c r="E52" s="153"/>
      <c r="F52" s="153"/>
      <c r="G52" s="153"/>
      <c r="H52" s="153"/>
      <c r="I52" s="153"/>
      <c r="J52" s="153"/>
      <c r="K52" s="153"/>
    </row>
    <row r="55" spans="1:14">
      <c r="A55" s="58"/>
    </row>
    <row r="56" spans="1:14">
      <c r="A56" s="59"/>
    </row>
    <row r="57" spans="1:14">
      <c r="M57" s="64"/>
      <c r="N57" s="64"/>
    </row>
    <row r="58" spans="1:14">
      <c r="A58" s="71"/>
      <c r="M58" s="64"/>
      <c r="N58" s="64"/>
    </row>
    <row r="59" spans="1:14">
      <c r="M59" s="64"/>
      <c r="N59" s="64"/>
    </row>
  </sheetData>
  <customSheetViews>
    <customSheetView guid="{C7B34CB4-A34B-473E-A95E-A8720F43F497}" showPageBreaks="1" printArea="1" view="pageBreakPreview">
      <pane ySplit="7" topLeftCell="A41" activePane="bottomLeft" state="frozen"/>
      <selection pane="bottomLeft" activeCell="J61" sqref="J61"/>
      <pageMargins left="0.19685039370078741" right="0.15748031496062992" top="0.82677165354330717" bottom="0.19685039370078741" header="0.31496062992125984" footer="0.31496062992125984"/>
      <printOptions horizontalCentered="1"/>
      <pageSetup paperSize="9" scale="89" orientation="landscape" r:id="rId1"/>
      <headerFooter alignWithMargins="0"/>
    </customSheetView>
  </customSheetViews>
  <mergeCells count="29">
    <mergeCell ref="B40:K40"/>
    <mergeCell ref="A41:K41"/>
    <mergeCell ref="B45:K45"/>
    <mergeCell ref="B46:K46"/>
    <mergeCell ref="A28:K28"/>
    <mergeCell ref="B32:K32"/>
    <mergeCell ref="B33:K33"/>
    <mergeCell ref="A34:K34"/>
    <mergeCell ref="A35:K35"/>
    <mergeCell ref="B39:K39"/>
    <mergeCell ref="B27:K27"/>
    <mergeCell ref="A8:K8"/>
    <mergeCell ref="A9:K9"/>
    <mergeCell ref="B13:K13"/>
    <mergeCell ref="B14:K14"/>
    <mergeCell ref="A15:K15"/>
    <mergeCell ref="B19:K19"/>
    <mergeCell ref="B20:K20"/>
    <mergeCell ref="A21:K21"/>
    <mergeCell ref="A22:K22"/>
    <mergeCell ref="B26:K26"/>
    <mergeCell ref="A2:K2"/>
    <mergeCell ref="A3:K3"/>
    <mergeCell ref="A6:A7"/>
    <mergeCell ref="B6:C6"/>
    <mergeCell ref="D6:E6"/>
    <mergeCell ref="F6:G6"/>
    <mergeCell ref="H6:I6"/>
    <mergeCell ref="J6:K6"/>
  </mergeCells>
  <printOptions horizontalCentered="1"/>
  <pageMargins left="0.19685039370078741" right="0.15748031496062992" top="0.82677165354330717" bottom="0.19685039370078741" header="0.31496062992125984" footer="0.31496062992125984"/>
  <pageSetup paperSize="9" scale="8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CU42"/>
  <sheetViews>
    <sheetView view="pageBreakPreview" topLeftCell="A10" zoomScale="85" zoomScaleNormal="70" zoomScaleSheetLayoutView="85" workbookViewId="0">
      <selection activeCell="H41" sqref="A18:XFD42"/>
    </sheetView>
  </sheetViews>
  <sheetFormatPr defaultColWidth="1.42578125" defaultRowHeight="15.75"/>
  <cols>
    <col min="1" max="40" width="1.42578125" style="237"/>
    <col min="41" max="41" width="19" style="237" customWidth="1"/>
    <col min="42" max="86" width="1.42578125" style="237"/>
    <col min="87" max="99" width="2" style="237" customWidth="1"/>
    <col min="100" max="16384" width="1.42578125" style="237"/>
  </cols>
  <sheetData>
    <row r="2" spans="1:99" s="238" customFormat="1" ht="18.75">
      <c r="A2" s="359" t="s">
        <v>313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359"/>
      <c r="AI2" s="359"/>
      <c r="AJ2" s="359"/>
      <c r="AK2" s="359"/>
      <c r="AL2" s="359"/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F2" s="359"/>
      <c r="BG2" s="359"/>
      <c r="BH2" s="359"/>
      <c r="BI2" s="359"/>
      <c r="BJ2" s="359"/>
      <c r="BK2" s="359"/>
      <c r="BL2" s="359"/>
      <c r="BM2" s="359"/>
      <c r="BN2" s="359"/>
      <c r="BO2" s="359"/>
      <c r="BP2" s="359"/>
      <c r="BQ2" s="359"/>
      <c r="BR2" s="359"/>
      <c r="BS2" s="359"/>
      <c r="BT2" s="359"/>
      <c r="BU2" s="359"/>
      <c r="BV2" s="359"/>
      <c r="BW2" s="359"/>
      <c r="BX2" s="359"/>
      <c r="BY2" s="359"/>
      <c r="BZ2" s="359"/>
      <c r="CA2" s="359"/>
      <c r="CB2" s="359"/>
      <c r="CC2" s="359"/>
      <c r="CD2" s="359"/>
      <c r="CE2" s="359"/>
      <c r="CF2" s="359"/>
      <c r="CG2" s="359"/>
      <c r="CH2" s="359"/>
      <c r="CI2" s="359"/>
      <c r="CJ2" s="359"/>
      <c r="CK2" s="359"/>
      <c r="CL2" s="359"/>
      <c r="CM2" s="359"/>
      <c r="CN2" s="359"/>
      <c r="CO2" s="359"/>
      <c r="CP2" s="359"/>
      <c r="CQ2" s="359"/>
      <c r="CR2" s="359"/>
      <c r="CS2" s="359"/>
      <c r="CT2" s="359"/>
      <c r="CU2" s="359"/>
    </row>
    <row r="3" spans="1:99" s="238" customFormat="1" ht="18.75">
      <c r="A3" s="359" t="s">
        <v>314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359"/>
      <c r="AE3" s="359"/>
      <c r="AF3" s="359"/>
      <c r="AG3" s="359"/>
      <c r="AH3" s="359"/>
      <c r="AI3" s="359"/>
      <c r="AJ3" s="359"/>
      <c r="AK3" s="359"/>
      <c r="AL3" s="359"/>
      <c r="AM3" s="359"/>
      <c r="AN3" s="359"/>
      <c r="AO3" s="359"/>
      <c r="AP3" s="359"/>
      <c r="AQ3" s="359"/>
      <c r="AR3" s="359"/>
      <c r="AS3" s="359"/>
      <c r="AT3" s="359"/>
      <c r="AU3" s="359"/>
      <c r="AV3" s="359"/>
      <c r="AW3" s="359"/>
      <c r="AX3" s="359"/>
      <c r="AY3" s="359"/>
      <c r="AZ3" s="359"/>
      <c r="BA3" s="359"/>
      <c r="BB3" s="359"/>
      <c r="BC3" s="359"/>
      <c r="BD3" s="359"/>
      <c r="BE3" s="359"/>
      <c r="BF3" s="359"/>
      <c r="BG3" s="359"/>
      <c r="BH3" s="359"/>
      <c r="BI3" s="359"/>
      <c r="BJ3" s="359"/>
      <c r="BK3" s="359"/>
      <c r="BL3" s="359"/>
      <c r="BM3" s="359"/>
      <c r="BN3" s="359"/>
      <c r="BO3" s="359"/>
      <c r="BP3" s="359"/>
      <c r="BQ3" s="359"/>
      <c r="BR3" s="359"/>
      <c r="BS3" s="359"/>
      <c r="BT3" s="359"/>
      <c r="BU3" s="359"/>
      <c r="BV3" s="359"/>
      <c r="BW3" s="359"/>
      <c r="BX3" s="359"/>
      <c r="BY3" s="359"/>
      <c r="BZ3" s="359"/>
      <c r="CA3" s="359"/>
      <c r="CB3" s="359"/>
      <c r="CC3" s="359"/>
      <c r="CD3" s="359"/>
      <c r="CE3" s="359"/>
      <c r="CF3" s="359"/>
      <c r="CG3" s="359"/>
      <c r="CH3" s="359"/>
      <c r="CI3" s="359"/>
      <c r="CJ3" s="359"/>
      <c r="CK3" s="359"/>
      <c r="CL3" s="359"/>
      <c r="CM3" s="359"/>
      <c r="CN3" s="359"/>
      <c r="CO3" s="359"/>
      <c r="CP3" s="359"/>
      <c r="CQ3" s="359"/>
      <c r="CR3" s="359"/>
      <c r="CS3" s="359"/>
      <c r="CT3" s="359"/>
      <c r="CU3" s="359"/>
    </row>
    <row r="4" spans="1:99" s="238" customFormat="1" ht="18.75">
      <c r="A4" s="359" t="s">
        <v>315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59"/>
      <c r="AQ4" s="359"/>
      <c r="AR4" s="359"/>
      <c r="AS4" s="359"/>
      <c r="AT4" s="359"/>
      <c r="AU4" s="359"/>
      <c r="AV4" s="359"/>
      <c r="AW4" s="359"/>
      <c r="AX4" s="359"/>
      <c r="AY4" s="359"/>
      <c r="AZ4" s="359"/>
      <c r="BA4" s="359"/>
      <c r="BB4" s="359"/>
      <c r="BC4" s="359"/>
      <c r="BD4" s="359"/>
      <c r="BE4" s="359"/>
      <c r="BF4" s="359"/>
      <c r="BG4" s="359"/>
      <c r="BH4" s="359"/>
      <c r="BI4" s="359"/>
      <c r="BJ4" s="359"/>
      <c r="BK4" s="359"/>
      <c r="BL4" s="359"/>
      <c r="BM4" s="359"/>
      <c r="BN4" s="359"/>
      <c r="BO4" s="359"/>
      <c r="BP4" s="359"/>
      <c r="BQ4" s="359"/>
      <c r="BR4" s="359"/>
      <c r="BS4" s="359"/>
      <c r="BT4" s="359"/>
      <c r="BU4" s="359"/>
      <c r="BV4" s="359"/>
      <c r="BW4" s="359"/>
      <c r="BX4" s="359"/>
      <c r="BY4" s="359"/>
      <c r="BZ4" s="359"/>
      <c r="CA4" s="359"/>
      <c r="CB4" s="359"/>
      <c r="CC4" s="359"/>
      <c r="CD4" s="359"/>
      <c r="CE4" s="359"/>
      <c r="CF4" s="359"/>
      <c r="CG4" s="359"/>
      <c r="CH4" s="359"/>
      <c r="CI4" s="359"/>
      <c r="CJ4" s="359"/>
      <c r="CK4" s="359"/>
      <c r="CL4" s="359"/>
      <c r="CM4" s="359"/>
      <c r="CN4" s="359"/>
      <c r="CO4" s="359"/>
      <c r="CP4" s="359"/>
      <c r="CQ4" s="359"/>
      <c r="CR4" s="359"/>
      <c r="CS4" s="359"/>
      <c r="CT4" s="359"/>
      <c r="CU4" s="359"/>
    </row>
    <row r="5" spans="1:99" s="268" customFormat="1" ht="18.75">
      <c r="R5" s="360" t="s">
        <v>378</v>
      </c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360"/>
      <c r="BE5" s="360"/>
      <c r="BF5" s="360"/>
      <c r="BG5" s="360"/>
      <c r="BH5" s="360"/>
      <c r="BI5" s="360"/>
      <c r="BJ5" s="360"/>
      <c r="BK5" s="360"/>
      <c r="BL5" s="360"/>
      <c r="BM5" s="360"/>
      <c r="BN5" s="360"/>
      <c r="BO5" s="360"/>
      <c r="BP5" s="360"/>
      <c r="BQ5" s="360"/>
      <c r="BR5" s="360"/>
      <c r="BS5" s="360"/>
      <c r="BT5" s="360"/>
      <c r="BU5" s="360"/>
      <c r="BV5" s="360"/>
      <c r="BW5" s="360"/>
      <c r="BX5" s="360"/>
      <c r="BY5" s="360"/>
      <c r="BZ5" s="360"/>
      <c r="CA5" s="360"/>
      <c r="CB5" s="360"/>
      <c r="CC5" s="360"/>
      <c r="CD5" s="360"/>
      <c r="CE5" s="360"/>
    </row>
    <row r="6" spans="1:99" s="268" customFormat="1" ht="10.5">
      <c r="R6" s="361" t="s">
        <v>316</v>
      </c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1"/>
      <c r="AV6" s="361"/>
      <c r="AW6" s="361"/>
      <c r="AX6" s="361"/>
      <c r="AY6" s="361"/>
      <c r="AZ6" s="361"/>
      <c r="BA6" s="361"/>
      <c r="BB6" s="361"/>
      <c r="BC6" s="361"/>
      <c r="BD6" s="361"/>
      <c r="BE6" s="361"/>
      <c r="BF6" s="361"/>
      <c r="BG6" s="361"/>
      <c r="BH6" s="361"/>
      <c r="BI6" s="361"/>
      <c r="BJ6" s="361"/>
      <c r="BK6" s="361"/>
      <c r="BL6" s="361"/>
      <c r="BM6" s="361"/>
      <c r="BN6" s="361"/>
      <c r="BO6" s="361"/>
      <c r="BP6" s="361"/>
      <c r="BQ6" s="361"/>
      <c r="BR6" s="361"/>
      <c r="BS6" s="361"/>
      <c r="BT6" s="361"/>
      <c r="BU6" s="361"/>
      <c r="BV6" s="361"/>
      <c r="BW6" s="361"/>
      <c r="BX6" s="361"/>
      <c r="BY6" s="361"/>
      <c r="BZ6" s="361"/>
      <c r="CA6" s="361"/>
      <c r="CB6" s="361"/>
      <c r="CC6" s="361"/>
      <c r="CD6" s="361"/>
      <c r="CE6" s="361"/>
      <c r="CG6" s="269"/>
      <c r="CH6" s="269"/>
      <c r="CI6" s="269"/>
      <c r="CJ6" s="269"/>
      <c r="CK6" s="269"/>
      <c r="CL6" s="269"/>
      <c r="CM6" s="269"/>
      <c r="CN6" s="269"/>
      <c r="CO6" s="269"/>
      <c r="CP6" s="269"/>
      <c r="CQ6" s="269"/>
      <c r="CR6" s="269"/>
      <c r="CS6" s="269"/>
      <c r="CT6" s="269"/>
      <c r="CU6" s="269"/>
    </row>
    <row r="8" spans="1:99">
      <c r="A8" s="362" t="s">
        <v>1</v>
      </c>
      <c r="B8" s="363"/>
      <c r="C8" s="363"/>
      <c r="D8" s="363"/>
      <c r="E8" s="363"/>
      <c r="F8" s="363"/>
      <c r="G8" s="364"/>
      <c r="H8" s="371" t="s">
        <v>329</v>
      </c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72"/>
      <c r="AK8" s="372"/>
      <c r="AL8" s="372"/>
      <c r="AM8" s="372"/>
      <c r="AN8" s="372"/>
      <c r="AO8" s="373"/>
      <c r="AP8" s="371" t="s">
        <v>57</v>
      </c>
      <c r="AQ8" s="372"/>
      <c r="AR8" s="372"/>
      <c r="AS8" s="372"/>
      <c r="AT8" s="372"/>
      <c r="AU8" s="372"/>
      <c r="AV8" s="372"/>
      <c r="AW8" s="373"/>
      <c r="AX8" s="371" t="s">
        <v>58</v>
      </c>
      <c r="AY8" s="372"/>
      <c r="AZ8" s="372"/>
      <c r="BA8" s="372"/>
      <c r="BB8" s="372"/>
      <c r="BC8" s="372"/>
      <c r="BD8" s="372"/>
      <c r="BE8" s="372"/>
      <c r="BF8" s="372"/>
      <c r="BG8" s="372"/>
      <c r="BH8" s="373"/>
      <c r="BI8" s="371" t="s">
        <v>59</v>
      </c>
      <c r="BJ8" s="372"/>
      <c r="BK8" s="372"/>
      <c r="BL8" s="372"/>
      <c r="BM8" s="372"/>
      <c r="BN8" s="372"/>
      <c r="BO8" s="372"/>
      <c r="BP8" s="372"/>
      <c r="BQ8" s="372"/>
      <c r="BR8" s="372"/>
      <c r="BS8" s="372"/>
      <c r="BT8" s="372"/>
      <c r="BU8" s="373"/>
      <c r="BV8" s="371" t="s">
        <v>330</v>
      </c>
      <c r="BW8" s="372"/>
      <c r="BX8" s="372"/>
      <c r="BY8" s="372"/>
      <c r="BZ8" s="372"/>
      <c r="CA8" s="372"/>
      <c r="CB8" s="372"/>
      <c r="CC8" s="372"/>
      <c r="CD8" s="372"/>
      <c r="CE8" s="372"/>
      <c r="CF8" s="372"/>
      <c r="CG8" s="372"/>
      <c r="CH8" s="373"/>
      <c r="CI8" s="380" t="s">
        <v>364</v>
      </c>
      <c r="CJ8" s="381"/>
      <c r="CK8" s="381"/>
      <c r="CL8" s="381"/>
      <c r="CM8" s="381"/>
      <c r="CN8" s="381"/>
      <c r="CO8" s="381"/>
      <c r="CP8" s="381"/>
      <c r="CQ8" s="381"/>
      <c r="CR8" s="381"/>
      <c r="CS8" s="381"/>
      <c r="CT8" s="381"/>
      <c r="CU8" s="382"/>
    </row>
    <row r="9" spans="1:99">
      <c r="A9" s="365"/>
      <c r="B9" s="366"/>
      <c r="C9" s="366"/>
      <c r="D9" s="366"/>
      <c r="E9" s="366"/>
      <c r="F9" s="366"/>
      <c r="G9" s="367"/>
      <c r="H9" s="374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  <c r="AA9" s="375"/>
      <c r="AB9" s="375"/>
      <c r="AC9" s="375"/>
      <c r="AD9" s="375"/>
      <c r="AE9" s="375"/>
      <c r="AF9" s="375"/>
      <c r="AG9" s="375"/>
      <c r="AH9" s="375"/>
      <c r="AI9" s="375"/>
      <c r="AJ9" s="375"/>
      <c r="AK9" s="375"/>
      <c r="AL9" s="375"/>
      <c r="AM9" s="375"/>
      <c r="AN9" s="375"/>
      <c r="AO9" s="376"/>
      <c r="AP9" s="374"/>
      <c r="AQ9" s="375"/>
      <c r="AR9" s="375"/>
      <c r="AS9" s="375"/>
      <c r="AT9" s="375"/>
      <c r="AU9" s="375"/>
      <c r="AV9" s="375"/>
      <c r="AW9" s="376"/>
      <c r="AX9" s="374"/>
      <c r="AY9" s="375"/>
      <c r="AZ9" s="375"/>
      <c r="BA9" s="375"/>
      <c r="BB9" s="375"/>
      <c r="BC9" s="375"/>
      <c r="BD9" s="375"/>
      <c r="BE9" s="375"/>
      <c r="BF9" s="375"/>
      <c r="BG9" s="375"/>
      <c r="BH9" s="376"/>
      <c r="BI9" s="374"/>
      <c r="BJ9" s="375"/>
      <c r="BK9" s="375"/>
      <c r="BL9" s="375"/>
      <c r="BM9" s="375"/>
      <c r="BN9" s="375"/>
      <c r="BO9" s="375"/>
      <c r="BP9" s="375"/>
      <c r="BQ9" s="375"/>
      <c r="BR9" s="375"/>
      <c r="BS9" s="375"/>
      <c r="BT9" s="375"/>
      <c r="BU9" s="376"/>
      <c r="BV9" s="374"/>
      <c r="BW9" s="375"/>
      <c r="BX9" s="375"/>
      <c r="BY9" s="375"/>
      <c r="BZ9" s="375"/>
      <c r="CA9" s="375"/>
      <c r="CB9" s="375"/>
      <c r="CC9" s="375"/>
      <c r="CD9" s="375"/>
      <c r="CE9" s="375"/>
      <c r="CF9" s="375"/>
      <c r="CG9" s="375"/>
      <c r="CH9" s="376"/>
      <c r="CI9" s="383"/>
      <c r="CJ9" s="384"/>
      <c r="CK9" s="384"/>
      <c r="CL9" s="384"/>
      <c r="CM9" s="384"/>
      <c r="CN9" s="384"/>
      <c r="CO9" s="384"/>
      <c r="CP9" s="384"/>
      <c r="CQ9" s="384"/>
      <c r="CR9" s="384"/>
      <c r="CS9" s="384"/>
      <c r="CT9" s="384"/>
      <c r="CU9" s="385"/>
    </row>
    <row r="10" spans="1:99">
      <c r="A10" s="365"/>
      <c r="B10" s="366"/>
      <c r="C10" s="366"/>
      <c r="D10" s="366"/>
      <c r="E10" s="366"/>
      <c r="F10" s="366"/>
      <c r="G10" s="367"/>
      <c r="H10" s="374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75"/>
      <c r="AM10" s="375"/>
      <c r="AN10" s="375"/>
      <c r="AO10" s="376"/>
      <c r="AP10" s="374"/>
      <c r="AQ10" s="375"/>
      <c r="AR10" s="375"/>
      <c r="AS10" s="375"/>
      <c r="AT10" s="375"/>
      <c r="AU10" s="375"/>
      <c r="AV10" s="375"/>
      <c r="AW10" s="376"/>
      <c r="AX10" s="374"/>
      <c r="AY10" s="375"/>
      <c r="AZ10" s="375"/>
      <c r="BA10" s="375"/>
      <c r="BB10" s="375"/>
      <c r="BC10" s="375"/>
      <c r="BD10" s="375"/>
      <c r="BE10" s="375"/>
      <c r="BF10" s="375"/>
      <c r="BG10" s="375"/>
      <c r="BH10" s="376"/>
      <c r="BI10" s="374"/>
      <c r="BJ10" s="375"/>
      <c r="BK10" s="375"/>
      <c r="BL10" s="375"/>
      <c r="BM10" s="375"/>
      <c r="BN10" s="375"/>
      <c r="BO10" s="375"/>
      <c r="BP10" s="375"/>
      <c r="BQ10" s="375"/>
      <c r="BR10" s="375"/>
      <c r="BS10" s="375"/>
      <c r="BT10" s="375"/>
      <c r="BU10" s="376"/>
      <c r="BV10" s="374"/>
      <c r="BW10" s="375"/>
      <c r="BX10" s="375"/>
      <c r="BY10" s="375"/>
      <c r="BZ10" s="375"/>
      <c r="CA10" s="375"/>
      <c r="CB10" s="375"/>
      <c r="CC10" s="375"/>
      <c r="CD10" s="375"/>
      <c r="CE10" s="375"/>
      <c r="CF10" s="375"/>
      <c r="CG10" s="375"/>
      <c r="CH10" s="376"/>
      <c r="CI10" s="383"/>
      <c r="CJ10" s="384"/>
      <c r="CK10" s="384"/>
      <c r="CL10" s="384"/>
      <c r="CM10" s="384"/>
      <c r="CN10" s="384"/>
      <c r="CO10" s="384"/>
      <c r="CP10" s="384"/>
      <c r="CQ10" s="384"/>
      <c r="CR10" s="384"/>
      <c r="CS10" s="384"/>
      <c r="CT10" s="384"/>
      <c r="CU10" s="385"/>
    </row>
    <row r="11" spans="1:99">
      <c r="A11" s="365"/>
      <c r="B11" s="366"/>
      <c r="C11" s="366"/>
      <c r="D11" s="366"/>
      <c r="E11" s="366"/>
      <c r="F11" s="366"/>
      <c r="G11" s="367"/>
      <c r="H11" s="374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5"/>
      <c r="Y11" s="375"/>
      <c r="Z11" s="375"/>
      <c r="AA11" s="375"/>
      <c r="AB11" s="375"/>
      <c r="AC11" s="375"/>
      <c r="AD11" s="375"/>
      <c r="AE11" s="375"/>
      <c r="AF11" s="375"/>
      <c r="AG11" s="375"/>
      <c r="AH11" s="375"/>
      <c r="AI11" s="375"/>
      <c r="AJ11" s="375"/>
      <c r="AK11" s="375"/>
      <c r="AL11" s="375"/>
      <c r="AM11" s="375"/>
      <c r="AN11" s="375"/>
      <c r="AO11" s="376"/>
      <c r="AP11" s="374"/>
      <c r="AQ11" s="375"/>
      <c r="AR11" s="375"/>
      <c r="AS11" s="375"/>
      <c r="AT11" s="375"/>
      <c r="AU11" s="375"/>
      <c r="AV11" s="375"/>
      <c r="AW11" s="376"/>
      <c r="AX11" s="374"/>
      <c r="AY11" s="375"/>
      <c r="AZ11" s="375"/>
      <c r="BA11" s="375"/>
      <c r="BB11" s="375"/>
      <c r="BC11" s="375"/>
      <c r="BD11" s="375"/>
      <c r="BE11" s="375"/>
      <c r="BF11" s="375"/>
      <c r="BG11" s="375"/>
      <c r="BH11" s="376"/>
      <c r="BI11" s="374"/>
      <c r="BJ11" s="375"/>
      <c r="BK11" s="375"/>
      <c r="BL11" s="375"/>
      <c r="BM11" s="375"/>
      <c r="BN11" s="375"/>
      <c r="BO11" s="375"/>
      <c r="BP11" s="375"/>
      <c r="BQ11" s="375"/>
      <c r="BR11" s="375"/>
      <c r="BS11" s="375"/>
      <c r="BT11" s="375"/>
      <c r="BU11" s="376"/>
      <c r="BV11" s="374"/>
      <c r="BW11" s="375"/>
      <c r="BX11" s="375"/>
      <c r="BY11" s="375"/>
      <c r="BZ11" s="375"/>
      <c r="CA11" s="375"/>
      <c r="CB11" s="375"/>
      <c r="CC11" s="375"/>
      <c r="CD11" s="375"/>
      <c r="CE11" s="375"/>
      <c r="CF11" s="375"/>
      <c r="CG11" s="375"/>
      <c r="CH11" s="376"/>
      <c r="CI11" s="383"/>
      <c r="CJ11" s="384"/>
      <c r="CK11" s="384"/>
      <c r="CL11" s="384"/>
      <c r="CM11" s="384"/>
      <c r="CN11" s="384"/>
      <c r="CO11" s="384"/>
      <c r="CP11" s="384"/>
      <c r="CQ11" s="384"/>
      <c r="CR11" s="384"/>
      <c r="CS11" s="384"/>
      <c r="CT11" s="384"/>
      <c r="CU11" s="385"/>
    </row>
    <row r="12" spans="1:99">
      <c r="A12" s="365"/>
      <c r="B12" s="366"/>
      <c r="C12" s="366"/>
      <c r="D12" s="366"/>
      <c r="E12" s="366"/>
      <c r="F12" s="366"/>
      <c r="G12" s="367"/>
      <c r="H12" s="374"/>
      <c r="I12" s="375"/>
      <c r="J12" s="375"/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  <c r="V12" s="375"/>
      <c r="W12" s="375"/>
      <c r="X12" s="375"/>
      <c r="Y12" s="375"/>
      <c r="Z12" s="375"/>
      <c r="AA12" s="375"/>
      <c r="AB12" s="375"/>
      <c r="AC12" s="375"/>
      <c r="AD12" s="375"/>
      <c r="AE12" s="375"/>
      <c r="AF12" s="375"/>
      <c r="AG12" s="375"/>
      <c r="AH12" s="375"/>
      <c r="AI12" s="375"/>
      <c r="AJ12" s="375"/>
      <c r="AK12" s="375"/>
      <c r="AL12" s="375"/>
      <c r="AM12" s="375"/>
      <c r="AN12" s="375"/>
      <c r="AO12" s="376"/>
      <c r="AP12" s="374"/>
      <c r="AQ12" s="375"/>
      <c r="AR12" s="375"/>
      <c r="AS12" s="375"/>
      <c r="AT12" s="375"/>
      <c r="AU12" s="375"/>
      <c r="AV12" s="375"/>
      <c r="AW12" s="376"/>
      <c r="AX12" s="374"/>
      <c r="AY12" s="375"/>
      <c r="AZ12" s="375"/>
      <c r="BA12" s="375"/>
      <c r="BB12" s="375"/>
      <c r="BC12" s="375"/>
      <c r="BD12" s="375"/>
      <c r="BE12" s="375"/>
      <c r="BF12" s="375"/>
      <c r="BG12" s="375"/>
      <c r="BH12" s="376"/>
      <c r="BI12" s="374"/>
      <c r="BJ12" s="375"/>
      <c r="BK12" s="375"/>
      <c r="BL12" s="375"/>
      <c r="BM12" s="375"/>
      <c r="BN12" s="375"/>
      <c r="BO12" s="375"/>
      <c r="BP12" s="375"/>
      <c r="BQ12" s="375"/>
      <c r="BR12" s="375"/>
      <c r="BS12" s="375"/>
      <c r="BT12" s="375"/>
      <c r="BU12" s="376"/>
      <c r="BV12" s="374"/>
      <c r="BW12" s="375"/>
      <c r="BX12" s="375"/>
      <c r="BY12" s="375"/>
      <c r="BZ12" s="375"/>
      <c r="CA12" s="375"/>
      <c r="CB12" s="375"/>
      <c r="CC12" s="375"/>
      <c r="CD12" s="375"/>
      <c r="CE12" s="375"/>
      <c r="CF12" s="375"/>
      <c r="CG12" s="375"/>
      <c r="CH12" s="376"/>
      <c r="CI12" s="383"/>
      <c r="CJ12" s="384"/>
      <c r="CK12" s="384"/>
      <c r="CL12" s="384"/>
      <c r="CM12" s="384"/>
      <c r="CN12" s="384"/>
      <c r="CO12" s="384"/>
      <c r="CP12" s="384"/>
      <c r="CQ12" s="384"/>
      <c r="CR12" s="384"/>
      <c r="CS12" s="384"/>
      <c r="CT12" s="384"/>
      <c r="CU12" s="385"/>
    </row>
    <row r="13" spans="1:99">
      <c r="A13" s="365"/>
      <c r="B13" s="366"/>
      <c r="C13" s="366"/>
      <c r="D13" s="366"/>
      <c r="E13" s="366"/>
      <c r="F13" s="366"/>
      <c r="G13" s="367"/>
      <c r="H13" s="374"/>
      <c r="I13" s="375"/>
      <c r="J13" s="375"/>
      <c r="K13" s="375"/>
      <c r="L13" s="375"/>
      <c r="M13" s="375"/>
      <c r="N13" s="375"/>
      <c r="O13" s="375"/>
      <c r="P13" s="375"/>
      <c r="Q13" s="375"/>
      <c r="R13" s="375"/>
      <c r="S13" s="375"/>
      <c r="T13" s="375"/>
      <c r="U13" s="375"/>
      <c r="V13" s="375"/>
      <c r="W13" s="375"/>
      <c r="X13" s="375"/>
      <c r="Y13" s="375"/>
      <c r="Z13" s="375"/>
      <c r="AA13" s="375"/>
      <c r="AB13" s="375"/>
      <c r="AC13" s="375"/>
      <c r="AD13" s="375"/>
      <c r="AE13" s="375"/>
      <c r="AF13" s="375"/>
      <c r="AG13" s="375"/>
      <c r="AH13" s="375"/>
      <c r="AI13" s="375"/>
      <c r="AJ13" s="375"/>
      <c r="AK13" s="375"/>
      <c r="AL13" s="375"/>
      <c r="AM13" s="375"/>
      <c r="AN13" s="375"/>
      <c r="AO13" s="376"/>
      <c r="AP13" s="374"/>
      <c r="AQ13" s="375"/>
      <c r="AR13" s="375"/>
      <c r="AS13" s="375"/>
      <c r="AT13" s="375"/>
      <c r="AU13" s="375"/>
      <c r="AV13" s="375"/>
      <c r="AW13" s="376"/>
      <c r="AX13" s="374"/>
      <c r="AY13" s="375"/>
      <c r="AZ13" s="375"/>
      <c r="BA13" s="375"/>
      <c r="BB13" s="375"/>
      <c r="BC13" s="375"/>
      <c r="BD13" s="375"/>
      <c r="BE13" s="375"/>
      <c r="BF13" s="375"/>
      <c r="BG13" s="375"/>
      <c r="BH13" s="376"/>
      <c r="BI13" s="374"/>
      <c r="BJ13" s="375"/>
      <c r="BK13" s="375"/>
      <c r="BL13" s="375"/>
      <c r="BM13" s="375"/>
      <c r="BN13" s="375"/>
      <c r="BO13" s="375"/>
      <c r="BP13" s="375"/>
      <c r="BQ13" s="375"/>
      <c r="BR13" s="375"/>
      <c r="BS13" s="375"/>
      <c r="BT13" s="375"/>
      <c r="BU13" s="376"/>
      <c r="BV13" s="374"/>
      <c r="BW13" s="375"/>
      <c r="BX13" s="375"/>
      <c r="BY13" s="375"/>
      <c r="BZ13" s="375"/>
      <c r="CA13" s="375"/>
      <c r="CB13" s="375"/>
      <c r="CC13" s="375"/>
      <c r="CD13" s="375"/>
      <c r="CE13" s="375"/>
      <c r="CF13" s="375"/>
      <c r="CG13" s="375"/>
      <c r="CH13" s="376"/>
      <c r="CI13" s="383"/>
      <c r="CJ13" s="384"/>
      <c r="CK13" s="384"/>
      <c r="CL13" s="384"/>
      <c r="CM13" s="384"/>
      <c r="CN13" s="384"/>
      <c r="CO13" s="384"/>
      <c r="CP13" s="384"/>
      <c r="CQ13" s="384"/>
      <c r="CR13" s="384"/>
      <c r="CS13" s="384"/>
      <c r="CT13" s="384"/>
      <c r="CU13" s="385"/>
    </row>
    <row r="14" spans="1:99" ht="1.5" customHeight="1">
      <c r="A14" s="365"/>
      <c r="B14" s="366"/>
      <c r="C14" s="366"/>
      <c r="D14" s="366"/>
      <c r="E14" s="366"/>
      <c r="F14" s="366"/>
      <c r="G14" s="367"/>
      <c r="H14" s="374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375"/>
      <c r="Z14" s="375"/>
      <c r="AA14" s="375"/>
      <c r="AB14" s="375"/>
      <c r="AC14" s="375"/>
      <c r="AD14" s="375"/>
      <c r="AE14" s="375"/>
      <c r="AF14" s="375"/>
      <c r="AG14" s="375"/>
      <c r="AH14" s="375"/>
      <c r="AI14" s="375"/>
      <c r="AJ14" s="375"/>
      <c r="AK14" s="375"/>
      <c r="AL14" s="375"/>
      <c r="AM14" s="375"/>
      <c r="AN14" s="375"/>
      <c r="AO14" s="376"/>
      <c r="AP14" s="374"/>
      <c r="AQ14" s="375"/>
      <c r="AR14" s="375"/>
      <c r="AS14" s="375"/>
      <c r="AT14" s="375"/>
      <c r="AU14" s="375"/>
      <c r="AV14" s="375"/>
      <c r="AW14" s="376"/>
      <c r="AX14" s="374"/>
      <c r="AY14" s="375"/>
      <c r="AZ14" s="375"/>
      <c r="BA14" s="375"/>
      <c r="BB14" s="375"/>
      <c r="BC14" s="375"/>
      <c r="BD14" s="375"/>
      <c r="BE14" s="375"/>
      <c r="BF14" s="375"/>
      <c r="BG14" s="375"/>
      <c r="BH14" s="376"/>
      <c r="BI14" s="374"/>
      <c r="BJ14" s="375"/>
      <c r="BK14" s="375"/>
      <c r="BL14" s="375"/>
      <c r="BM14" s="375"/>
      <c r="BN14" s="375"/>
      <c r="BO14" s="375"/>
      <c r="BP14" s="375"/>
      <c r="BQ14" s="375"/>
      <c r="BR14" s="375"/>
      <c r="BS14" s="375"/>
      <c r="BT14" s="375"/>
      <c r="BU14" s="376"/>
      <c r="BV14" s="374"/>
      <c r="BW14" s="375"/>
      <c r="BX14" s="375"/>
      <c r="BY14" s="375"/>
      <c r="BZ14" s="375"/>
      <c r="CA14" s="375"/>
      <c r="CB14" s="375"/>
      <c r="CC14" s="375"/>
      <c r="CD14" s="375"/>
      <c r="CE14" s="375"/>
      <c r="CF14" s="375"/>
      <c r="CG14" s="375"/>
      <c r="CH14" s="376"/>
      <c r="CI14" s="383"/>
      <c r="CJ14" s="384"/>
      <c r="CK14" s="384"/>
      <c r="CL14" s="384"/>
      <c r="CM14" s="384"/>
      <c r="CN14" s="384"/>
      <c r="CO14" s="384"/>
      <c r="CP14" s="384"/>
      <c r="CQ14" s="384"/>
      <c r="CR14" s="384"/>
      <c r="CS14" s="384"/>
      <c r="CT14" s="384"/>
      <c r="CU14" s="385"/>
    </row>
    <row r="15" spans="1:99" ht="6.75" customHeight="1">
      <c r="A15" s="368"/>
      <c r="B15" s="369"/>
      <c r="C15" s="369"/>
      <c r="D15" s="369"/>
      <c r="E15" s="369"/>
      <c r="F15" s="369"/>
      <c r="G15" s="370"/>
      <c r="H15" s="377"/>
      <c r="I15" s="378"/>
      <c r="J15" s="378"/>
      <c r="K15" s="378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78"/>
      <c r="W15" s="378"/>
      <c r="X15" s="378"/>
      <c r="Y15" s="378"/>
      <c r="Z15" s="378"/>
      <c r="AA15" s="378"/>
      <c r="AB15" s="378"/>
      <c r="AC15" s="378"/>
      <c r="AD15" s="378"/>
      <c r="AE15" s="378"/>
      <c r="AF15" s="378"/>
      <c r="AG15" s="378"/>
      <c r="AH15" s="378"/>
      <c r="AI15" s="378"/>
      <c r="AJ15" s="378"/>
      <c r="AK15" s="378"/>
      <c r="AL15" s="378"/>
      <c r="AM15" s="378"/>
      <c r="AN15" s="378"/>
      <c r="AO15" s="379"/>
      <c r="AP15" s="377"/>
      <c r="AQ15" s="378"/>
      <c r="AR15" s="378"/>
      <c r="AS15" s="378"/>
      <c r="AT15" s="378"/>
      <c r="AU15" s="378"/>
      <c r="AV15" s="378"/>
      <c r="AW15" s="379"/>
      <c r="AX15" s="377"/>
      <c r="AY15" s="378"/>
      <c r="AZ15" s="378"/>
      <c r="BA15" s="378"/>
      <c r="BB15" s="378"/>
      <c r="BC15" s="378"/>
      <c r="BD15" s="378"/>
      <c r="BE15" s="378"/>
      <c r="BF15" s="378"/>
      <c r="BG15" s="378"/>
      <c r="BH15" s="379"/>
      <c r="BI15" s="377"/>
      <c r="BJ15" s="378"/>
      <c r="BK15" s="378"/>
      <c r="BL15" s="378"/>
      <c r="BM15" s="378"/>
      <c r="BN15" s="378"/>
      <c r="BO15" s="378"/>
      <c r="BP15" s="378"/>
      <c r="BQ15" s="378"/>
      <c r="BR15" s="378"/>
      <c r="BS15" s="378"/>
      <c r="BT15" s="378"/>
      <c r="BU15" s="379"/>
      <c r="BV15" s="377"/>
      <c r="BW15" s="378"/>
      <c r="BX15" s="378"/>
      <c r="BY15" s="378"/>
      <c r="BZ15" s="378"/>
      <c r="CA15" s="378"/>
      <c r="CB15" s="378"/>
      <c r="CC15" s="378"/>
      <c r="CD15" s="378"/>
      <c r="CE15" s="378"/>
      <c r="CF15" s="378"/>
      <c r="CG15" s="378"/>
      <c r="CH15" s="379"/>
      <c r="CI15" s="386"/>
      <c r="CJ15" s="387"/>
      <c r="CK15" s="387"/>
      <c r="CL15" s="387"/>
      <c r="CM15" s="387"/>
      <c r="CN15" s="387"/>
      <c r="CO15" s="387"/>
      <c r="CP15" s="387"/>
      <c r="CQ15" s="387"/>
      <c r="CR15" s="387"/>
      <c r="CS15" s="387"/>
      <c r="CT15" s="387"/>
      <c r="CU15" s="388"/>
    </row>
    <row r="16" spans="1:99">
      <c r="A16" s="322">
        <v>1</v>
      </c>
      <c r="B16" s="286"/>
      <c r="C16" s="286"/>
      <c r="D16" s="286"/>
      <c r="E16" s="286"/>
      <c r="F16" s="286"/>
      <c r="G16" s="323"/>
      <c r="H16" s="362">
        <v>2</v>
      </c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363"/>
      <c r="AE16" s="363"/>
      <c r="AF16" s="363"/>
      <c r="AG16" s="363"/>
      <c r="AH16" s="363"/>
      <c r="AI16" s="363"/>
      <c r="AJ16" s="363"/>
      <c r="AK16" s="363"/>
      <c r="AL16" s="363"/>
      <c r="AM16" s="363"/>
      <c r="AN16" s="363"/>
      <c r="AO16" s="364"/>
      <c r="AP16" s="362">
        <v>3</v>
      </c>
      <c r="AQ16" s="363"/>
      <c r="AR16" s="363"/>
      <c r="AS16" s="363"/>
      <c r="AT16" s="363"/>
      <c r="AU16" s="363"/>
      <c r="AV16" s="363"/>
      <c r="AW16" s="364"/>
      <c r="AX16" s="362">
        <v>4</v>
      </c>
      <c r="AY16" s="363"/>
      <c r="AZ16" s="363"/>
      <c r="BA16" s="363"/>
      <c r="BB16" s="363"/>
      <c r="BC16" s="363"/>
      <c r="BD16" s="363"/>
      <c r="BE16" s="363"/>
      <c r="BF16" s="363"/>
      <c r="BG16" s="363"/>
      <c r="BH16" s="364"/>
      <c r="BI16" s="362">
        <v>5</v>
      </c>
      <c r="BJ16" s="363"/>
      <c r="BK16" s="363"/>
      <c r="BL16" s="363"/>
      <c r="BM16" s="363"/>
      <c r="BN16" s="363"/>
      <c r="BO16" s="363"/>
      <c r="BP16" s="363"/>
      <c r="BQ16" s="363"/>
      <c r="BR16" s="363"/>
      <c r="BS16" s="363"/>
      <c r="BT16" s="363"/>
      <c r="BU16" s="364"/>
      <c r="BV16" s="362">
        <v>6</v>
      </c>
      <c r="BW16" s="363"/>
      <c r="BX16" s="363"/>
      <c r="BY16" s="363"/>
      <c r="BZ16" s="363"/>
      <c r="CA16" s="363"/>
      <c r="CB16" s="363"/>
      <c r="CC16" s="363"/>
      <c r="CD16" s="363"/>
      <c r="CE16" s="363"/>
      <c r="CF16" s="363"/>
      <c r="CG16" s="363"/>
      <c r="CH16" s="364"/>
      <c r="CI16" s="363">
        <v>7</v>
      </c>
      <c r="CJ16" s="363"/>
      <c r="CK16" s="363"/>
      <c r="CL16" s="363"/>
      <c r="CM16" s="363"/>
      <c r="CN16" s="363"/>
      <c r="CO16" s="363"/>
      <c r="CP16" s="363"/>
      <c r="CQ16" s="363"/>
      <c r="CR16" s="363"/>
      <c r="CS16" s="363"/>
      <c r="CT16" s="363"/>
      <c r="CU16" s="364"/>
    </row>
    <row r="17" spans="1:99">
      <c r="A17" s="353" t="s">
        <v>9</v>
      </c>
      <c r="B17" s="354"/>
      <c r="C17" s="354"/>
      <c r="D17" s="354"/>
      <c r="E17" s="354"/>
      <c r="F17" s="354"/>
      <c r="G17" s="355"/>
      <c r="H17" s="356" t="s">
        <v>60</v>
      </c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K17" s="357"/>
      <c r="AL17" s="357"/>
      <c r="AM17" s="357"/>
      <c r="AN17" s="357"/>
      <c r="AO17" s="358"/>
      <c r="AP17" s="350"/>
      <c r="AQ17" s="351"/>
      <c r="AR17" s="351"/>
      <c r="AS17" s="351"/>
      <c r="AT17" s="351"/>
      <c r="AU17" s="351"/>
      <c r="AV17" s="351"/>
      <c r="AW17" s="352"/>
      <c r="AX17" s="350"/>
      <c r="AY17" s="351"/>
      <c r="AZ17" s="351"/>
      <c r="BA17" s="351"/>
      <c r="BB17" s="351"/>
      <c r="BC17" s="351"/>
      <c r="BD17" s="351"/>
      <c r="BE17" s="351"/>
      <c r="BF17" s="351"/>
      <c r="BG17" s="351"/>
      <c r="BH17" s="352"/>
      <c r="BI17" s="350"/>
      <c r="BJ17" s="351"/>
      <c r="BK17" s="351"/>
      <c r="BL17" s="351"/>
      <c r="BM17" s="351"/>
      <c r="BN17" s="351"/>
      <c r="BO17" s="351"/>
      <c r="BP17" s="351"/>
      <c r="BQ17" s="351"/>
      <c r="BR17" s="351"/>
      <c r="BS17" s="351"/>
      <c r="BT17" s="351"/>
      <c r="BU17" s="352"/>
      <c r="BV17" s="350"/>
      <c r="BW17" s="351"/>
      <c r="BX17" s="351"/>
      <c r="BY17" s="351"/>
      <c r="BZ17" s="351"/>
      <c r="CA17" s="351"/>
      <c r="CB17" s="351"/>
      <c r="CC17" s="351"/>
      <c r="CD17" s="351"/>
      <c r="CE17" s="351"/>
      <c r="CF17" s="351"/>
      <c r="CG17" s="351"/>
      <c r="CH17" s="352"/>
      <c r="CI17" s="351"/>
      <c r="CJ17" s="351"/>
      <c r="CK17" s="351"/>
      <c r="CL17" s="351"/>
      <c r="CM17" s="351"/>
      <c r="CN17" s="351"/>
      <c r="CO17" s="351"/>
      <c r="CP17" s="351"/>
      <c r="CQ17" s="351"/>
      <c r="CR17" s="351"/>
      <c r="CS17" s="351"/>
      <c r="CT17" s="351"/>
      <c r="CU17" s="352"/>
    </row>
    <row r="18" spans="1:99" ht="33" customHeight="1">
      <c r="A18" s="322" t="s">
        <v>28</v>
      </c>
      <c r="B18" s="286"/>
      <c r="C18" s="286"/>
      <c r="D18" s="286"/>
      <c r="E18" s="286"/>
      <c r="F18" s="286"/>
      <c r="G18" s="323"/>
      <c r="H18" s="298" t="s">
        <v>365</v>
      </c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300"/>
      <c r="AP18" s="301" t="s">
        <v>67</v>
      </c>
      <c r="AQ18" s="302"/>
      <c r="AR18" s="302"/>
      <c r="AS18" s="302"/>
      <c r="AT18" s="302"/>
      <c r="AU18" s="302"/>
      <c r="AV18" s="302"/>
      <c r="AW18" s="303"/>
      <c r="AX18" s="324" t="s">
        <v>338</v>
      </c>
      <c r="AY18" s="325"/>
      <c r="AZ18" s="325"/>
      <c r="BA18" s="325"/>
      <c r="BB18" s="325"/>
      <c r="BC18" s="325"/>
      <c r="BD18" s="325"/>
      <c r="BE18" s="325"/>
      <c r="BF18" s="325"/>
      <c r="BG18" s="325"/>
      <c r="BH18" s="326"/>
      <c r="BI18" s="324" t="s">
        <v>339</v>
      </c>
      <c r="BJ18" s="325"/>
      <c r="BK18" s="325"/>
      <c r="BL18" s="325"/>
      <c r="BM18" s="325"/>
      <c r="BN18" s="325"/>
      <c r="BO18" s="325"/>
      <c r="BP18" s="325"/>
      <c r="BQ18" s="325"/>
      <c r="BR18" s="325"/>
      <c r="BS18" s="325"/>
      <c r="BT18" s="325"/>
      <c r="BU18" s="326"/>
      <c r="BV18" s="327" t="s">
        <v>256</v>
      </c>
      <c r="BW18" s="328"/>
      <c r="BX18" s="328"/>
      <c r="BY18" s="328"/>
      <c r="BZ18" s="328"/>
      <c r="CA18" s="328"/>
      <c r="CB18" s="328"/>
      <c r="CC18" s="328"/>
      <c r="CD18" s="328"/>
      <c r="CE18" s="328"/>
      <c r="CF18" s="328"/>
      <c r="CG18" s="328"/>
      <c r="CH18" s="329"/>
      <c r="CI18" s="330">
        <f>ROUND(2028.51/1.2,3)</f>
        <v>1690.425</v>
      </c>
      <c r="CJ18" s="330"/>
      <c r="CK18" s="330"/>
      <c r="CL18" s="330"/>
      <c r="CM18" s="330"/>
      <c r="CN18" s="330"/>
      <c r="CO18" s="330"/>
      <c r="CP18" s="330"/>
      <c r="CQ18" s="330"/>
      <c r="CR18" s="330"/>
      <c r="CS18" s="330"/>
      <c r="CT18" s="330"/>
      <c r="CU18" s="331"/>
    </row>
    <row r="19" spans="1:99">
      <c r="A19" s="341" t="s">
        <v>49</v>
      </c>
      <c r="B19" s="342"/>
      <c r="C19" s="342"/>
      <c r="D19" s="342"/>
      <c r="E19" s="342"/>
      <c r="F19" s="342"/>
      <c r="G19" s="343"/>
      <c r="H19" s="344" t="s">
        <v>61</v>
      </c>
      <c r="I19" s="345"/>
      <c r="J19" s="345"/>
      <c r="K19" s="345"/>
      <c r="L19" s="345"/>
      <c r="M19" s="345"/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5"/>
      <c r="AC19" s="345"/>
      <c r="AD19" s="345"/>
      <c r="AE19" s="345"/>
      <c r="AF19" s="345"/>
      <c r="AG19" s="345"/>
      <c r="AH19" s="345"/>
      <c r="AI19" s="345"/>
      <c r="AJ19" s="345"/>
      <c r="AK19" s="345"/>
      <c r="AL19" s="345"/>
      <c r="AM19" s="345"/>
      <c r="AN19" s="345"/>
      <c r="AO19" s="346"/>
      <c r="AP19" s="347"/>
      <c r="AQ19" s="348"/>
      <c r="AR19" s="348"/>
      <c r="AS19" s="348"/>
      <c r="AT19" s="348"/>
      <c r="AU19" s="348"/>
      <c r="AV19" s="348"/>
      <c r="AW19" s="349"/>
      <c r="AX19" s="347"/>
      <c r="AY19" s="348"/>
      <c r="AZ19" s="348"/>
      <c r="BA19" s="348"/>
      <c r="BB19" s="348"/>
      <c r="BC19" s="348"/>
      <c r="BD19" s="348"/>
      <c r="BE19" s="348"/>
      <c r="BF19" s="348"/>
      <c r="BG19" s="348"/>
      <c r="BH19" s="349"/>
      <c r="BI19" s="347"/>
      <c r="BJ19" s="348"/>
      <c r="BK19" s="348"/>
      <c r="BL19" s="348"/>
      <c r="BM19" s="348"/>
      <c r="BN19" s="348"/>
      <c r="BO19" s="348"/>
      <c r="BP19" s="348"/>
      <c r="BQ19" s="348"/>
      <c r="BR19" s="348"/>
      <c r="BS19" s="348"/>
      <c r="BT19" s="348"/>
      <c r="BU19" s="349"/>
      <c r="BV19" s="347"/>
      <c r="BW19" s="348"/>
      <c r="BX19" s="348"/>
      <c r="BY19" s="348"/>
      <c r="BZ19" s="348"/>
      <c r="CA19" s="348"/>
      <c r="CB19" s="348"/>
      <c r="CC19" s="348"/>
      <c r="CD19" s="348"/>
      <c r="CE19" s="348"/>
      <c r="CF19" s="348"/>
      <c r="CG19" s="348"/>
      <c r="CH19" s="349"/>
      <c r="CI19" s="348"/>
      <c r="CJ19" s="348"/>
      <c r="CK19" s="348"/>
      <c r="CL19" s="348"/>
      <c r="CM19" s="348"/>
      <c r="CN19" s="348"/>
      <c r="CO19" s="348"/>
      <c r="CP19" s="348"/>
      <c r="CQ19" s="348"/>
      <c r="CR19" s="348"/>
      <c r="CS19" s="348"/>
      <c r="CT19" s="348"/>
      <c r="CU19" s="349"/>
    </row>
    <row r="20" spans="1:99" ht="31.5" customHeight="1">
      <c r="A20" s="322" t="s">
        <v>369</v>
      </c>
      <c r="B20" s="286"/>
      <c r="C20" s="286"/>
      <c r="D20" s="286"/>
      <c r="E20" s="286"/>
      <c r="F20" s="286"/>
      <c r="G20" s="323"/>
      <c r="H20" s="298" t="s">
        <v>366</v>
      </c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300"/>
      <c r="AP20" s="301" t="s">
        <v>256</v>
      </c>
      <c r="AQ20" s="302"/>
      <c r="AR20" s="302"/>
      <c r="AS20" s="302"/>
      <c r="AT20" s="302"/>
      <c r="AU20" s="302"/>
      <c r="AV20" s="302"/>
      <c r="AW20" s="303"/>
      <c r="AX20" s="324" t="s">
        <v>338</v>
      </c>
      <c r="AY20" s="325"/>
      <c r="AZ20" s="325"/>
      <c r="BA20" s="325"/>
      <c r="BB20" s="325"/>
      <c r="BC20" s="325"/>
      <c r="BD20" s="325"/>
      <c r="BE20" s="325"/>
      <c r="BF20" s="325"/>
      <c r="BG20" s="325"/>
      <c r="BH20" s="326"/>
      <c r="BI20" s="324" t="s">
        <v>339</v>
      </c>
      <c r="BJ20" s="325"/>
      <c r="BK20" s="325"/>
      <c r="BL20" s="325"/>
      <c r="BM20" s="325"/>
      <c r="BN20" s="325"/>
      <c r="BO20" s="325"/>
      <c r="BP20" s="325"/>
      <c r="BQ20" s="325"/>
      <c r="BR20" s="325"/>
      <c r="BS20" s="325"/>
      <c r="BT20" s="325"/>
      <c r="BU20" s="326"/>
      <c r="BV20" s="327" t="s">
        <v>256</v>
      </c>
      <c r="BW20" s="328"/>
      <c r="BX20" s="328"/>
      <c r="BY20" s="328"/>
      <c r="BZ20" s="328"/>
      <c r="CA20" s="328"/>
      <c r="CB20" s="328"/>
      <c r="CC20" s="328"/>
      <c r="CD20" s="328"/>
      <c r="CE20" s="328"/>
      <c r="CF20" s="328"/>
      <c r="CG20" s="328"/>
      <c r="CH20" s="329"/>
      <c r="CI20" s="330">
        <f>ROUND(12814.468/1.2,3)</f>
        <v>10678.723</v>
      </c>
      <c r="CJ20" s="330"/>
      <c r="CK20" s="330"/>
      <c r="CL20" s="330"/>
      <c r="CM20" s="330"/>
      <c r="CN20" s="330"/>
      <c r="CO20" s="330"/>
      <c r="CP20" s="330"/>
      <c r="CQ20" s="330"/>
      <c r="CR20" s="330"/>
      <c r="CS20" s="330"/>
      <c r="CT20" s="330"/>
      <c r="CU20" s="331"/>
    </row>
    <row r="21" spans="1:99" ht="31.5" customHeight="1">
      <c r="A21" s="322" t="s">
        <v>370</v>
      </c>
      <c r="B21" s="286"/>
      <c r="C21" s="286"/>
      <c r="D21" s="286"/>
      <c r="E21" s="286"/>
      <c r="F21" s="286"/>
      <c r="G21" s="323"/>
      <c r="H21" s="298" t="s">
        <v>366</v>
      </c>
      <c r="I21" s="299"/>
      <c r="J21" s="299"/>
      <c r="K21" s="299"/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299"/>
      <c r="AL21" s="299"/>
      <c r="AM21" s="299"/>
      <c r="AN21" s="299"/>
      <c r="AO21" s="300"/>
      <c r="AP21" s="301" t="s">
        <v>256</v>
      </c>
      <c r="AQ21" s="302"/>
      <c r="AR21" s="302"/>
      <c r="AS21" s="302"/>
      <c r="AT21" s="302"/>
      <c r="AU21" s="302"/>
      <c r="AV21" s="302"/>
      <c r="AW21" s="303"/>
      <c r="AX21" s="324" t="s">
        <v>340</v>
      </c>
      <c r="AY21" s="325"/>
      <c r="AZ21" s="325"/>
      <c r="BA21" s="325"/>
      <c r="BB21" s="325"/>
      <c r="BC21" s="325"/>
      <c r="BD21" s="325"/>
      <c r="BE21" s="325"/>
      <c r="BF21" s="325"/>
      <c r="BG21" s="325"/>
      <c r="BH21" s="326"/>
      <c r="BI21" s="324" t="s">
        <v>339</v>
      </c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6"/>
      <c r="BV21" s="327" t="s">
        <v>256</v>
      </c>
      <c r="BW21" s="328"/>
      <c r="BX21" s="328"/>
      <c r="BY21" s="328"/>
      <c r="BZ21" s="328"/>
      <c r="CA21" s="328"/>
      <c r="CB21" s="328"/>
      <c r="CC21" s="328"/>
      <c r="CD21" s="328"/>
      <c r="CE21" s="328"/>
      <c r="CF21" s="328"/>
      <c r="CG21" s="328"/>
      <c r="CH21" s="329"/>
      <c r="CI21" s="330">
        <f t="shared" ref="CI21:CI22" si="0">ROUND(12814.468/1.2,3)</f>
        <v>10678.723</v>
      </c>
      <c r="CJ21" s="330"/>
      <c r="CK21" s="330"/>
      <c r="CL21" s="330"/>
      <c r="CM21" s="330"/>
      <c r="CN21" s="330"/>
      <c r="CO21" s="330"/>
      <c r="CP21" s="330"/>
      <c r="CQ21" s="330"/>
      <c r="CR21" s="330"/>
      <c r="CS21" s="330"/>
      <c r="CT21" s="330"/>
      <c r="CU21" s="331"/>
    </row>
    <row r="22" spans="1:99" ht="31.5" customHeight="1">
      <c r="A22" s="322" t="s">
        <v>371</v>
      </c>
      <c r="B22" s="286"/>
      <c r="C22" s="286"/>
      <c r="D22" s="286"/>
      <c r="E22" s="286"/>
      <c r="F22" s="286"/>
      <c r="G22" s="323"/>
      <c r="H22" s="298" t="s">
        <v>366</v>
      </c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  <c r="AD22" s="299"/>
      <c r="AE22" s="299"/>
      <c r="AF22" s="299"/>
      <c r="AG22" s="299"/>
      <c r="AH22" s="299"/>
      <c r="AI22" s="299"/>
      <c r="AJ22" s="299"/>
      <c r="AK22" s="299"/>
      <c r="AL22" s="299"/>
      <c r="AM22" s="299"/>
      <c r="AN22" s="299"/>
      <c r="AO22" s="300"/>
      <c r="AP22" s="301" t="s">
        <v>256</v>
      </c>
      <c r="AQ22" s="302"/>
      <c r="AR22" s="302"/>
      <c r="AS22" s="302"/>
      <c r="AT22" s="302"/>
      <c r="AU22" s="302"/>
      <c r="AV22" s="302"/>
      <c r="AW22" s="303"/>
      <c r="AX22" s="324" t="s">
        <v>367</v>
      </c>
      <c r="AY22" s="325"/>
      <c r="AZ22" s="325"/>
      <c r="BA22" s="325"/>
      <c r="BB22" s="325"/>
      <c r="BC22" s="325"/>
      <c r="BD22" s="325"/>
      <c r="BE22" s="325"/>
      <c r="BF22" s="325"/>
      <c r="BG22" s="325"/>
      <c r="BH22" s="326"/>
      <c r="BI22" s="324" t="s">
        <v>339</v>
      </c>
      <c r="BJ22" s="325"/>
      <c r="BK22" s="325"/>
      <c r="BL22" s="325"/>
      <c r="BM22" s="325"/>
      <c r="BN22" s="325"/>
      <c r="BO22" s="325"/>
      <c r="BP22" s="325"/>
      <c r="BQ22" s="325"/>
      <c r="BR22" s="325"/>
      <c r="BS22" s="325"/>
      <c r="BT22" s="325"/>
      <c r="BU22" s="326"/>
      <c r="BV22" s="327" t="s">
        <v>256</v>
      </c>
      <c r="BW22" s="328"/>
      <c r="BX22" s="328"/>
      <c r="BY22" s="328"/>
      <c r="BZ22" s="328"/>
      <c r="CA22" s="328"/>
      <c r="CB22" s="328"/>
      <c r="CC22" s="328"/>
      <c r="CD22" s="328"/>
      <c r="CE22" s="328"/>
      <c r="CF22" s="328"/>
      <c r="CG22" s="328"/>
      <c r="CH22" s="329"/>
      <c r="CI22" s="330">
        <f t="shared" si="0"/>
        <v>10678.723</v>
      </c>
      <c r="CJ22" s="330"/>
      <c r="CK22" s="330"/>
      <c r="CL22" s="330"/>
      <c r="CM22" s="330"/>
      <c r="CN22" s="330"/>
      <c r="CO22" s="330"/>
      <c r="CP22" s="330"/>
      <c r="CQ22" s="330"/>
      <c r="CR22" s="330"/>
      <c r="CS22" s="330"/>
      <c r="CT22" s="330"/>
      <c r="CU22" s="331"/>
    </row>
    <row r="23" spans="1:99" ht="31.5" customHeight="1">
      <c r="A23" s="322" t="s">
        <v>372</v>
      </c>
      <c r="B23" s="286"/>
      <c r="C23" s="286"/>
      <c r="D23" s="286"/>
      <c r="E23" s="286"/>
      <c r="F23" s="286"/>
      <c r="G23" s="323"/>
      <c r="H23" s="298" t="s">
        <v>368</v>
      </c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300"/>
      <c r="AP23" s="301" t="s">
        <v>256</v>
      </c>
      <c r="AQ23" s="302"/>
      <c r="AR23" s="302"/>
      <c r="AS23" s="302"/>
      <c r="AT23" s="302"/>
      <c r="AU23" s="302"/>
      <c r="AV23" s="302"/>
      <c r="AW23" s="303"/>
      <c r="AX23" s="324" t="s">
        <v>338</v>
      </c>
      <c r="AY23" s="325"/>
      <c r="AZ23" s="325"/>
      <c r="BA23" s="325"/>
      <c r="BB23" s="325"/>
      <c r="BC23" s="325"/>
      <c r="BD23" s="325"/>
      <c r="BE23" s="325"/>
      <c r="BF23" s="325"/>
      <c r="BG23" s="325"/>
      <c r="BH23" s="326"/>
      <c r="BI23" s="324" t="s">
        <v>339</v>
      </c>
      <c r="BJ23" s="325"/>
      <c r="BK23" s="325"/>
      <c r="BL23" s="325"/>
      <c r="BM23" s="325"/>
      <c r="BN23" s="325"/>
      <c r="BO23" s="325"/>
      <c r="BP23" s="325"/>
      <c r="BQ23" s="325"/>
      <c r="BR23" s="325"/>
      <c r="BS23" s="325"/>
      <c r="BT23" s="325"/>
      <c r="BU23" s="326"/>
      <c r="BV23" s="327" t="s">
        <v>256</v>
      </c>
      <c r="BW23" s="328"/>
      <c r="BX23" s="328"/>
      <c r="BY23" s="328"/>
      <c r="BZ23" s="328"/>
      <c r="CA23" s="328"/>
      <c r="CB23" s="328"/>
      <c r="CC23" s="328"/>
      <c r="CD23" s="328"/>
      <c r="CE23" s="328"/>
      <c r="CF23" s="328"/>
      <c r="CG23" s="328"/>
      <c r="CH23" s="329"/>
      <c r="CI23" s="330">
        <f>ROUND(9899.492/1.2,3)</f>
        <v>8249.5769999999993</v>
      </c>
      <c r="CJ23" s="330"/>
      <c r="CK23" s="330"/>
      <c r="CL23" s="330"/>
      <c r="CM23" s="330"/>
      <c r="CN23" s="330"/>
      <c r="CO23" s="330"/>
      <c r="CP23" s="330"/>
      <c r="CQ23" s="330"/>
      <c r="CR23" s="330"/>
      <c r="CS23" s="330"/>
      <c r="CT23" s="330"/>
      <c r="CU23" s="331"/>
    </row>
    <row r="24" spans="1:99" ht="31.5" customHeight="1">
      <c r="A24" s="322" t="s">
        <v>373</v>
      </c>
      <c r="B24" s="286"/>
      <c r="C24" s="286"/>
      <c r="D24" s="286"/>
      <c r="E24" s="286"/>
      <c r="F24" s="286"/>
      <c r="G24" s="323"/>
      <c r="H24" s="298" t="s">
        <v>368</v>
      </c>
      <c r="I24" s="299"/>
      <c r="J24" s="299"/>
      <c r="K24" s="299"/>
      <c r="L24" s="299"/>
      <c r="M24" s="299"/>
      <c r="N24" s="299"/>
      <c r="O24" s="299"/>
      <c r="P24" s="299"/>
      <c r="Q24" s="299"/>
      <c r="R24" s="299"/>
      <c r="S24" s="299"/>
      <c r="T24" s="299"/>
      <c r="U24" s="299"/>
      <c r="V24" s="299"/>
      <c r="W24" s="299"/>
      <c r="X24" s="299"/>
      <c r="Y24" s="299"/>
      <c r="Z24" s="299"/>
      <c r="AA24" s="299"/>
      <c r="AB24" s="299"/>
      <c r="AC24" s="299"/>
      <c r="AD24" s="299"/>
      <c r="AE24" s="299"/>
      <c r="AF24" s="299"/>
      <c r="AG24" s="299"/>
      <c r="AH24" s="299"/>
      <c r="AI24" s="299"/>
      <c r="AJ24" s="299"/>
      <c r="AK24" s="299"/>
      <c r="AL24" s="299"/>
      <c r="AM24" s="299"/>
      <c r="AN24" s="299"/>
      <c r="AO24" s="300"/>
      <c r="AP24" s="301" t="s">
        <v>256</v>
      </c>
      <c r="AQ24" s="302"/>
      <c r="AR24" s="302"/>
      <c r="AS24" s="302"/>
      <c r="AT24" s="302"/>
      <c r="AU24" s="302"/>
      <c r="AV24" s="302"/>
      <c r="AW24" s="303"/>
      <c r="AX24" s="324" t="s">
        <v>340</v>
      </c>
      <c r="AY24" s="325"/>
      <c r="AZ24" s="325"/>
      <c r="BA24" s="325"/>
      <c r="BB24" s="325"/>
      <c r="BC24" s="325"/>
      <c r="BD24" s="325"/>
      <c r="BE24" s="325"/>
      <c r="BF24" s="325"/>
      <c r="BG24" s="325"/>
      <c r="BH24" s="326"/>
      <c r="BI24" s="324" t="s">
        <v>339</v>
      </c>
      <c r="BJ24" s="325"/>
      <c r="BK24" s="325"/>
      <c r="BL24" s="325"/>
      <c r="BM24" s="325"/>
      <c r="BN24" s="325"/>
      <c r="BO24" s="325"/>
      <c r="BP24" s="325"/>
      <c r="BQ24" s="325"/>
      <c r="BR24" s="325"/>
      <c r="BS24" s="325"/>
      <c r="BT24" s="325"/>
      <c r="BU24" s="326"/>
      <c r="BV24" s="327" t="s">
        <v>256</v>
      </c>
      <c r="BW24" s="328"/>
      <c r="BX24" s="328"/>
      <c r="BY24" s="328"/>
      <c r="BZ24" s="328"/>
      <c r="CA24" s="328"/>
      <c r="CB24" s="328"/>
      <c r="CC24" s="328"/>
      <c r="CD24" s="328"/>
      <c r="CE24" s="328"/>
      <c r="CF24" s="328"/>
      <c r="CG24" s="328"/>
      <c r="CH24" s="329"/>
      <c r="CI24" s="330">
        <f>ROUND(9899.492/1.2,3)</f>
        <v>8249.5769999999993</v>
      </c>
      <c r="CJ24" s="330"/>
      <c r="CK24" s="330"/>
      <c r="CL24" s="330"/>
      <c r="CM24" s="330"/>
      <c r="CN24" s="330"/>
      <c r="CO24" s="330"/>
      <c r="CP24" s="330"/>
      <c r="CQ24" s="330"/>
      <c r="CR24" s="330"/>
      <c r="CS24" s="330"/>
      <c r="CT24" s="330"/>
      <c r="CU24" s="331"/>
    </row>
    <row r="25" spans="1:99" ht="31.5" customHeight="1">
      <c r="A25" s="322" t="s">
        <v>374</v>
      </c>
      <c r="B25" s="286"/>
      <c r="C25" s="286"/>
      <c r="D25" s="286"/>
      <c r="E25" s="286"/>
      <c r="F25" s="286"/>
      <c r="G25" s="323"/>
      <c r="H25" s="298" t="s">
        <v>368</v>
      </c>
      <c r="I25" s="299"/>
      <c r="J25" s="299"/>
      <c r="K25" s="299"/>
      <c r="L25" s="299"/>
      <c r="M25" s="299"/>
      <c r="N25" s="299"/>
      <c r="O25" s="299"/>
      <c r="P25" s="299"/>
      <c r="Q25" s="299"/>
      <c r="R25" s="299"/>
      <c r="S25" s="299"/>
      <c r="T25" s="299"/>
      <c r="U25" s="299"/>
      <c r="V25" s="299"/>
      <c r="W25" s="299"/>
      <c r="X25" s="299"/>
      <c r="Y25" s="299"/>
      <c r="Z25" s="299"/>
      <c r="AA25" s="299"/>
      <c r="AB25" s="299"/>
      <c r="AC25" s="299"/>
      <c r="AD25" s="299"/>
      <c r="AE25" s="299"/>
      <c r="AF25" s="299"/>
      <c r="AG25" s="299"/>
      <c r="AH25" s="299"/>
      <c r="AI25" s="299"/>
      <c r="AJ25" s="299"/>
      <c r="AK25" s="299"/>
      <c r="AL25" s="299"/>
      <c r="AM25" s="299"/>
      <c r="AN25" s="299"/>
      <c r="AO25" s="300"/>
      <c r="AP25" s="301" t="s">
        <v>256</v>
      </c>
      <c r="AQ25" s="302"/>
      <c r="AR25" s="302"/>
      <c r="AS25" s="302"/>
      <c r="AT25" s="302"/>
      <c r="AU25" s="302"/>
      <c r="AV25" s="302"/>
      <c r="AW25" s="303"/>
      <c r="AX25" s="324" t="s">
        <v>367</v>
      </c>
      <c r="AY25" s="325"/>
      <c r="AZ25" s="325"/>
      <c r="BA25" s="325"/>
      <c r="BB25" s="325"/>
      <c r="BC25" s="325"/>
      <c r="BD25" s="325"/>
      <c r="BE25" s="325"/>
      <c r="BF25" s="325"/>
      <c r="BG25" s="325"/>
      <c r="BH25" s="326"/>
      <c r="BI25" s="324" t="s">
        <v>339</v>
      </c>
      <c r="BJ25" s="325"/>
      <c r="BK25" s="325"/>
      <c r="BL25" s="325"/>
      <c r="BM25" s="325"/>
      <c r="BN25" s="325"/>
      <c r="BO25" s="325"/>
      <c r="BP25" s="325"/>
      <c r="BQ25" s="325"/>
      <c r="BR25" s="325"/>
      <c r="BS25" s="325"/>
      <c r="BT25" s="325"/>
      <c r="BU25" s="326"/>
      <c r="BV25" s="327" t="s">
        <v>256</v>
      </c>
      <c r="BW25" s="328"/>
      <c r="BX25" s="328"/>
      <c r="BY25" s="328"/>
      <c r="BZ25" s="328"/>
      <c r="CA25" s="328"/>
      <c r="CB25" s="328"/>
      <c r="CC25" s="328"/>
      <c r="CD25" s="328"/>
      <c r="CE25" s="328"/>
      <c r="CF25" s="328"/>
      <c r="CG25" s="328"/>
      <c r="CH25" s="329"/>
      <c r="CI25" s="330">
        <f>ROUND(9899.492/1.2,3)</f>
        <v>8249.5769999999993</v>
      </c>
      <c r="CJ25" s="330"/>
      <c r="CK25" s="330"/>
      <c r="CL25" s="330"/>
      <c r="CM25" s="330"/>
      <c r="CN25" s="330"/>
      <c r="CO25" s="330"/>
      <c r="CP25" s="330"/>
      <c r="CQ25" s="330"/>
      <c r="CR25" s="330"/>
      <c r="CS25" s="330"/>
      <c r="CT25" s="330"/>
      <c r="CU25" s="331"/>
    </row>
    <row r="26" spans="1:99" collapsed="1">
      <c r="A26" s="341" t="s">
        <v>72</v>
      </c>
      <c r="B26" s="342"/>
      <c r="C26" s="342"/>
      <c r="D26" s="342"/>
      <c r="E26" s="342"/>
      <c r="F26" s="342"/>
      <c r="G26" s="343"/>
      <c r="H26" s="344" t="s">
        <v>62</v>
      </c>
      <c r="I26" s="345"/>
      <c r="J26" s="345"/>
      <c r="K26" s="345"/>
      <c r="L26" s="345"/>
      <c r="M26" s="345"/>
      <c r="N26" s="345"/>
      <c r="O26" s="345"/>
      <c r="P26" s="345"/>
      <c r="Q26" s="345"/>
      <c r="R26" s="345"/>
      <c r="S26" s="345"/>
      <c r="T26" s="345"/>
      <c r="U26" s="345"/>
      <c r="V26" s="345"/>
      <c r="W26" s="345"/>
      <c r="X26" s="345"/>
      <c r="Y26" s="345"/>
      <c r="Z26" s="345"/>
      <c r="AA26" s="345"/>
      <c r="AB26" s="345"/>
      <c r="AC26" s="345"/>
      <c r="AD26" s="345"/>
      <c r="AE26" s="345"/>
      <c r="AF26" s="345"/>
      <c r="AG26" s="345"/>
      <c r="AH26" s="345"/>
      <c r="AI26" s="345"/>
      <c r="AJ26" s="345"/>
      <c r="AK26" s="345"/>
      <c r="AL26" s="345"/>
      <c r="AM26" s="345"/>
      <c r="AN26" s="345"/>
      <c r="AO26" s="346"/>
      <c r="AP26" s="347"/>
      <c r="AQ26" s="348"/>
      <c r="AR26" s="348"/>
      <c r="AS26" s="348"/>
      <c r="AT26" s="348"/>
      <c r="AU26" s="348"/>
      <c r="AV26" s="348"/>
      <c r="AW26" s="349"/>
      <c r="AX26" s="347"/>
      <c r="AY26" s="348"/>
      <c r="AZ26" s="348"/>
      <c r="BA26" s="348"/>
      <c r="BB26" s="348"/>
      <c r="BC26" s="348"/>
      <c r="BD26" s="348"/>
      <c r="BE26" s="348"/>
      <c r="BF26" s="348"/>
      <c r="BG26" s="348"/>
      <c r="BH26" s="349"/>
      <c r="BI26" s="347"/>
      <c r="BJ26" s="348"/>
      <c r="BK26" s="348"/>
      <c r="BL26" s="348"/>
      <c r="BM26" s="348"/>
      <c r="BN26" s="348"/>
      <c r="BO26" s="348"/>
      <c r="BP26" s="348"/>
      <c r="BQ26" s="348"/>
      <c r="BR26" s="348"/>
      <c r="BS26" s="348"/>
      <c r="BT26" s="348"/>
      <c r="BU26" s="349"/>
      <c r="BV26" s="347"/>
      <c r="BW26" s="348"/>
      <c r="BX26" s="348"/>
      <c r="BY26" s="348"/>
      <c r="BZ26" s="348"/>
      <c r="CA26" s="348"/>
      <c r="CB26" s="348"/>
      <c r="CC26" s="348"/>
      <c r="CD26" s="348"/>
      <c r="CE26" s="348"/>
      <c r="CF26" s="348"/>
      <c r="CG26" s="348"/>
      <c r="CH26" s="349"/>
      <c r="CI26" s="348"/>
      <c r="CJ26" s="348"/>
      <c r="CK26" s="348"/>
      <c r="CL26" s="348"/>
      <c r="CM26" s="348"/>
      <c r="CN26" s="348"/>
      <c r="CO26" s="348"/>
      <c r="CP26" s="348"/>
      <c r="CQ26" s="348"/>
      <c r="CR26" s="348"/>
      <c r="CS26" s="348"/>
      <c r="CT26" s="348"/>
      <c r="CU26" s="349"/>
    </row>
    <row r="27" spans="1:99">
      <c r="A27" s="313" t="s">
        <v>74</v>
      </c>
      <c r="B27" s="314"/>
      <c r="C27" s="314"/>
      <c r="D27" s="314"/>
      <c r="E27" s="314"/>
      <c r="F27" s="314"/>
      <c r="G27" s="315"/>
      <c r="H27" s="304" t="s">
        <v>317</v>
      </c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6"/>
      <c r="AP27" s="307"/>
      <c r="AQ27" s="308"/>
      <c r="AR27" s="308"/>
      <c r="AS27" s="308"/>
      <c r="AT27" s="308"/>
      <c r="AU27" s="308"/>
      <c r="AV27" s="308"/>
      <c r="AW27" s="309"/>
      <c r="AX27" s="307"/>
      <c r="AY27" s="308"/>
      <c r="AZ27" s="308"/>
      <c r="BA27" s="308"/>
      <c r="BB27" s="308"/>
      <c r="BC27" s="308"/>
      <c r="BD27" s="308"/>
      <c r="BE27" s="308"/>
      <c r="BF27" s="308"/>
      <c r="BG27" s="308"/>
      <c r="BH27" s="309"/>
      <c r="BI27" s="307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9"/>
      <c r="BV27" s="307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9"/>
      <c r="CI27" s="307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9"/>
    </row>
    <row r="28" spans="1:99">
      <c r="A28" s="316"/>
      <c r="B28" s="317"/>
      <c r="C28" s="317"/>
      <c r="D28" s="317"/>
      <c r="E28" s="317"/>
      <c r="F28" s="317"/>
      <c r="G28" s="318"/>
      <c r="H28" s="338" t="s">
        <v>318</v>
      </c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9"/>
      <c r="T28" s="339"/>
      <c r="U28" s="339"/>
      <c r="V28" s="339"/>
      <c r="W28" s="339"/>
      <c r="X28" s="339"/>
      <c r="Y28" s="339"/>
      <c r="Z28" s="339"/>
      <c r="AA28" s="339"/>
      <c r="AB28" s="339"/>
      <c r="AC28" s="339"/>
      <c r="AD28" s="339"/>
      <c r="AE28" s="339"/>
      <c r="AF28" s="339"/>
      <c r="AG28" s="339"/>
      <c r="AH28" s="339"/>
      <c r="AI28" s="339"/>
      <c r="AJ28" s="339"/>
      <c r="AK28" s="339"/>
      <c r="AL28" s="339"/>
      <c r="AM28" s="339"/>
      <c r="AN28" s="339"/>
      <c r="AO28" s="340"/>
      <c r="AP28" s="335"/>
      <c r="AQ28" s="336"/>
      <c r="AR28" s="336"/>
      <c r="AS28" s="336"/>
      <c r="AT28" s="336"/>
      <c r="AU28" s="336"/>
      <c r="AV28" s="336"/>
      <c r="AW28" s="337"/>
      <c r="AX28" s="335"/>
      <c r="AY28" s="336"/>
      <c r="AZ28" s="336"/>
      <c r="BA28" s="336"/>
      <c r="BB28" s="336"/>
      <c r="BC28" s="336"/>
      <c r="BD28" s="336"/>
      <c r="BE28" s="336"/>
      <c r="BF28" s="336"/>
      <c r="BG28" s="336"/>
      <c r="BH28" s="337"/>
      <c r="BI28" s="335"/>
      <c r="BJ28" s="336"/>
      <c r="BK28" s="336"/>
      <c r="BL28" s="336"/>
      <c r="BM28" s="336"/>
      <c r="BN28" s="336"/>
      <c r="BO28" s="336"/>
      <c r="BP28" s="336"/>
      <c r="BQ28" s="336"/>
      <c r="BR28" s="336"/>
      <c r="BS28" s="336"/>
      <c r="BT28" s="336"/>
      <c r="BU28" s="337"/>
      <c r="BV28" s="335"/>
      <c r="BW28" s="336"/>
      <c r="BX28" s="336"/>
      <c r="BY28" s="336"/>
      <c r="BZ28" s="336"/>
      <c r="CA28" s="336"/>
      <c r="CB28" s="336"/>
      <c r="CC28" s="336"/>
      <c r="CD28" s="336"/>
      <c r="CE28" s="336"/>
      <c r="CF28" s="336"/>
      <c r="CG28" s="336"/>
      <c r="CH28" s="337"/>
      <c r="CI28" s="335"/>
      <c r="CJ28" s="336"/>
      <c r="CK28" s="336"/>
      <c r="CL28" s="336"/>
      <c r="CM28" s="336"/>
      <c r="CN28" s="336"/>
      <c r="CO28" s="336"/>
      <c r="CP28" s="336"/>
      <c r="CQ28" s="336"/>
      <c r="CR28" s="336"/>
      <c r="CS28" s="336"/>
      <c r="CT28" s="336"/>
      <c r="CU28" s="337"/>
    </row>
    <row r="29" spans="1:99">
      <c r="A29" s="316"/>
      <c r="B29" s="317"/>
      <c r="C29" s="317"/>
      <c r="D29" s="317"/>
      <c r="E29" s="317"/>
      <c r="F29" s="317"/>
      <c r="G29" s="318"/>
      <c r="H29" s="338" t="s">
        <v>319</v>
      </c>
      <c r="I29" s="339"/>
      <c r="J29" s="339"/>
      <c r="K29" s="339"/>
      <c r="L29" s="339"/>
      <c r="M29" s="339"/>
      <c r="N29" s="339"/>
      <c r="O29" s="339"/>
      <c r="P29" s="339"/>
      <c r="Q29" s="339"/>
      <c r="R29" s="339"/>
      <c r="S29" s="339"/>
      <c r="T29" s="339"/>
      <c r="U29" s="339"/>
      <c r="V29" s="339"/>
      <c r="W29" s="339"/>
      <c r="X29" s="339"/>
      <c r="Y29" s="339"/>
      <c r="Z29" s="339"/>
      <c r="AA29" s="339"/>
      <c r="AB29" s="339"/>
      <c r="AC29" s="339"/>
      <c r="AD29" s="339"/>
      <c r="AE29" s="339"/>
      <c r="AF29" s="339"/>
      <c r="AG29" s="339"/>
      <c r="AH29" s="339"/>
      <c r="AI29" s="339"/>
      <c r="AJ29" s="339"/>
      <c r="AK29" s="339"/>
      <c r="AL29" s="339"/>
      <c r="AM29" s="339"/>
      <c r="AN29" s="339"/>
      <c r="AO29" s="340"/>
      <c r="AP29" s="335"/>
      <c r="AQ29" s="336"/>
      <c r="AR29" s="336"/>
      <c r="AS29" s="336"/>
      <c r="AT29" s="336"/>
      <c r="AU29" s="336"/>
      <c r="AV29" s="336"/>
      <c r="AW29" s="337"/>
      <c r="AX29" s="335"/>
      <c r="AY29" s="336"/>
      <c r="AZ29" s="336"/>
      <c r="BA29" s="336"/>
      <c r="BB29" s="336"/>
      <c r="BC29" s="336"/>
      <c r="BD29" s="336"/>
      <c r="BE29" s="336"/>
      <c r="BF29" s="336"/>
      <c r="BG29" s="336"/>
      <c r="BH29" s="337"/>
      <c r="BI29" s="335"/>
      <c r="BJ29" s="336"/>
      <c r="BK29" s="336"/>
      <c r="BL29" s="336"/>
      <c r="BM29" s="336"/>
      <c r="BN29" s="336"/>
      <c r="BO29" s="336"/>
      <c r="BP29" s="336"/>
      <c r="BQ29" s="336"/>
      <c r="BR29" s="336"/>
      <c r="BS29" s="336"/>
      <c r="BT29" s="336"/>
      <c r="BU29" s="337"/>
      <c r="BV29" s="335"/>
      <c r="BW29" s="336"/>
      <c r="BX29" s="336"/>
      <c r="BY29" s="336"/>
      <c r="BZ29" s="336"/>
      <c r="CA29" s="336"/>
      <c r="CB29" s="336"/>
      <c r="CC29" s="336"/>
      <c r="CD29" s="336"/>
      <c r="CE29" s="336"/>
      <c r="CF29" s="336"/>
      <c r="CG29" s="336"/>
      <c r="CH29" s="337"/>
      <c r="CI29" s="335"/>
      <c r="CJ29" s="336"/>
      <c r="CK29" s="336"/>
      <c r="CL29" s="336"/>
      <c r="CM29" s="336"/>
      <c r="CN29" s="336"/>
      <c r="CO29" s="336"/>
      <c r="CP29" s="336"/>
      <c r="CQ29" s="336"/>
      <c r="CR29" s="336"/>
      <c r="CS29" s="336"/>
      <c r="CT29" s="336"/>
      <c r="CU29" s="337"/>
    </row>
    <row r="30" spans="1:99">
      <c r="A30" s="319"/>
      <c r="B30" s="320"/>
      <c r="C30" s="320"/>
      <c r="D30" s="320"/>
      <c r="E30" s="320"/>
      <c r="F30" s="320"/>
      <c r="G30" s="321"/>
      <c r="H30" s="332" t="s">
        <v>320</v>
      </c>
      <c r="I30" s="333"/>
      <c r="J30" s="333"/>
      <c r="K30" s="333"/>
      <c r="L30" s="333"/>
      <c r="M30" s="333"/>
      <c r="N30" s="333"/>
      <c r="O30" s="333"/>
      <c r="P30" s="333"/>
      <c r="Q30" s="333"/>
      <c r="R30" s="333"/>
      <c r="S30" s="333"/>
      <c r="T30" s="333"/>
      <c r="U30" s="333"/>
      <c r="V30" s="333"/>
      <c r="W30" s="333"/>
      <c r="X30" s="333"/>
      <c r="Y30" s="333"/>
      <c r="Z30" s="333"/>
      <c r="AA30" s="333"/>
      <c r="AB30" s="333"/>
      <c r="AC30" s="333"/>
      <c r="AD30" s="333"/>
      <c r="AE30" s="333"/>
      <c r="AF30" s="333"/>
      <c r="AG30" s="333"/>
      <c r="AH30" s="333"/>
      <c r="AI30" s="333"/>
      <c r="AJ30" s="333"/>
      <c r="AK30" s="333"/>
      <c r="AL30" s="333"/>
      <c r="AM30" s="333"/>
      <c r="AN30" s="333"/>
      <c r="AO30" s="334"/>
      <c r="AP30" s="310"/>
      <c r="AQ30" s="311"/>
      <c r="AR30" s="311"/>
      <c r="AS30" s="311"/>
      <c r="AT30" s="311"/>
      <c r="AU30" s="311"/>
      <c r="AV30" s="311"/>
      <c r="AW30" s="312"/>
      <c r="AX30" s="310"/>
      <c r="AY30" s="311"/>
      <c r="AZ30" s="311"/>
      <c r="BA30" s="311"/>
      <c r="BB30" s="311"/>
      <c r="BC30" s="311"/>
      <c r="BD30" s="311"/>
      <c r="BE30" s="311"/>
      <c r="BF30" s="311"/>
      <c r="BG30" s="311"/>
      <c r="BH30" s="312"/>
      <c r="BI30" s="310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2"/>
      <c r="BV30" s="310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2"/>
      <c r="CI30" s="310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2"/>
    </row>
    <row r="31" spans="1:99" ht="48.75" customHeight="1">
      <c r="A31" s="322" t="s">
        <v>375</v>
      </c>
      <c r="B31" s="286"/>
      <c r="C31" s="286"/>
      <c r="D31" s="286"/>
      <c r="E31" s="286"/>
      <c r="F31" s="286"/>
      <c r="G31" s="323"/>
      <c r="H31" s="298" t="s">
        <v>376</v>
      </c>
      <c r="I31" s="299"/>
      <c r="J31" s="299"/>
      <c r="K31" s="299"/>
      <c r="L31" s="299"/>
      <c r="M31" s="299"/>
      <c r="N31" s="299"/>
      <c r="O31" s="299"/>
      <c r="P31" s="299"/>
      <c r="Q31" s="299"/>
      <c r="R31" s="299"/>
      <c r="S31" s="299"/>
      <c r="T31" s="299"/>
      <c r="U31" s="299"/>
      <c r="V31" s="299"/>
      <c r="W31" s="299"/>
      <c r="X31" s="299"/>
      <c r="Y31" s="299"/>
      <c r="Z31" s="299"/>
      <c r="AA31" s="299"/>
      <c r="AB31" s="299"/>
      <c r="AC31" s="299"/>
      <c r="AD31" s="299"/>
      <c r="AE31" s="299"/>
      <c r="AF31" s="299"/>
      <c r="AG31" s="299"/>
      <c r="AH31" s="299"/>
      <c r="AI31" s="299"/>
      <c r="AJ31" s="299"/>
      <c r="AK31" s="299"/>
      <c r="AL31" s="299"/>
      <c r="AM31" s="299"/>
      <c r="AN31" s="299"/>
      <c r="AO31" s="300"/>
      <c r="AP31" s="301" t="s">
        <v>256</v>
      </c>
      <c r="AQ31" s="302"/>
      <c r="AR31" s="302"/>
      <c r="AS31" s="302"/>
      <c r="AT31" s="302"/>
      <c r="AU31" s="302"/>
      <c r="AV31" s="302"/>
      <c r="AW31" s="303"/>
      <c r="AX31" s="324" t="s">
        <v>377</v>
      </c>
      <c r="AY31" s="325"/>
      <c r="AZ31" s="325"/>
      <c r="BA31" s="325"/>
      <c r="BB31" s="325"/>
      <c r="BC31" s="325"/>
      <c r="BD31" s="325"/>
      <c r="BE31" s="325"/>
      <c r="BF31" s="325"/>
      <c r="BG31" s="325"/>
      <c r="BH31" s="326"/>
      <c r="BI31" s="324" t="s">
        <v>67</v>
      </c>
      <c r="BJ31" s="325"/>
      <c r="BK31" s="325"/>
      <c r="BL31" s="325"/>
      <c r="BM31" s="325"/>
      <c r="BN31" s="325"/>
      <c r="BO31" s="325"/>
      <c r="BP31" s="325"/>
      <c r="BQ31" s="325"/>
      <c r="BR31" s="325"/>
      <c r="BS31" s="325"/>
      <c r="BT31" s="325"/>
      <c r="BU31" s="326"/>
      <c r="BV31" s="327">
        <v>128</v>
      </c>
      <c r="BW31" s="328"/>
      <c r="BX31" s="328"/>
      <c r="BY31" s="328"/>
      <c r="BZ31" s="328"/>
      <c r="CA31" s="328"/>
      <c r="CB31" s="328"/>
      <c r="CC31" s="328"/>
      <c r="CD31" s="328"/>
      <c r="CE31" s="328"/>
      <c r="CF31" s="328"/>
      <c r="CG31" s="328"/>
      <c r="CH31" s="329"/>
      <c r="CI31" s="330">
        <f>ROUND(12814.468/1.2,3)</f>
        <v>10678.723</v>
      </c>
      <c r="CJ31" s="330"/>
      <c r="CK31" s="330"/>
      <c r="CL31" s="330"/>
      <c r="CM31" s="330"/>
      <c r="CN31" s="330"/>
      <c r="CO31" s="330"/>
      <c r="CP31" s="330"/>
      <c r="CQ31" s="330"/>
      <c r="CR31" s="330"/>
      <c r="CS31" s="330"/>
      <c r="CT31" s="330"/>
      <c r="CU31" s="331"/>
    </row>
    <row r="32" spans="1:99">
      <c r="A32" s="313" t="s">
        <v>75</v>
      </c>
      <c r="B32" s="314"/>
      <c r="C32" s="314"/>
      <c r="D32" s="314"/>
      <c r="E32" s="314"/>
      <c r="F32" s="314"/>
      <c r="G32" s="315"/>
      <c r="H32" s="304" t="s">
        <v>321</v>
      </c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6"/>
      <c r="AP32" s="307"/>
      <c r="AQ32" s="308"/>
      <c r="AR32" s="308"/>
      <c r="AS32" s="308"/>
      <c r="AT32" s="308"/>
      <c r="AU32" s="308"/>
      <c r="AV32" s="308"/>
      <c r="AW32" s="309"/>
      <c r="AX32" s="307"/>
      <c r="AY32" s="308"/>
      <c r="AZ32" s="308"/>
      <c r="BA32" s="308"/>
      <c r="BB32" s="308"/>
      <c r="BC32" s="308"/>
      <c r="BD32" s="308"/>
      <c r="BE32" s="308"/>
      <c r="BF32" s="308"/>
      <c r="BG32" s="308"/>
      <c r="BH32" s="309"/>
      <c r="BI32" s="307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9"/>
      <c r="BV32" s="307"/>
      <c r="BW32" s="308"/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309"/>
      <c r="CI32" s="307"/>
      <c r="CJ32" s="308"/>
      <c r="CK32" s="308"/>
      <c r="CL32" s="308"/>
      <c r="CM32" s="308"/>
      <c r="CN32" s="308"/>
      <c r="CO32" s="308"/>
      <c r="CP32" s="308"/>
      <c r="CQ32" s="308"/>
      <c r="CR32" s="308"/>
      <c r="CS32" s="308"/>
      <c r="CT32" s="308"/>
      <c r="CU32" s="309"/>
    </row>
    <row r="33" spans="1:99">
      <c r="A33" s="316"/>
      <c r="B33" s="317"/>
      <c r="C33" s="317"/>
      <c r="D33" s="317"/>
      <c r="E33" s="317"/>
      <c r="F33" s="317"/>
      <c r="G33" s="318"/>
      <c r="H33" s="338" t="s">
        <v>322</v>
      </c>
      <c r="I33" s="339"/>
      <c r="J33" s="339"/>
      <c r="K33" s="339"/>
      <c r="L33" s="339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39"/>
      <c r="AC33" s="339"/>
      <c r="AD33" s="339"/>
      <c r="AE33" s="339"/>
      <c r="AF33" s="339"/>
      <c r="AG33" s="339"/>
      <c r="AH33" s="339"/>
      <c r="AI33" s="339"/>
      <c r="AJ33" s="339"/>
      <c r="AK33" s="339"/>
      <c r="AL33" s="339"/>
      <c r="AM33" s="339"/>
      <c r="AN33" s="339"/>
      <c r="AO33" s="340"/>
      <c r="AP33" s="335"/>
      <c r="AQ33" s="336"/>
      <c r="AR33" s="336"/>
      <c r="AS33" s="336"/>
      <c r="AT33" s="336"/>
      <c r="AU33" s="336"/>
      <c r="AV33" s="336"/>
      <c r="AW33" s="337"/>
      <c r="AX33" s="335"/>
      <c r="AY33" s="336"/>
      <c r="AZ33" s="336"/>
      <c r="BA33" s="336"/>
      <c r="BB33" s="336"/>
      <c r="BC33" s="336"/>
      <c r="BD33" s="336"/>
      <c r="BE33" s="336"/>
      <c r="BF33" s="336"/>
      <c r="BG33" s="336"/>
      <c r="BH33" s="337"/>
      <c r="BI33" s="335"/>
      <c r="BJ33" s="336"/>
      <c r="BK33" s="336"/>
      <c r="BL33" s="336"/>
      <c r="BM33" s="336"/>
      <c r="BN33" s="336"/>
      <c r="BO33" s="336"/>
      <c r="BP33" s="336"/>
      <c r="BQ33" s="336"/>
      <c r="BR33" s="336"/>
      <c r="BS33" s="336"/>
      <c r="BT33" s="336"/>
      <c r="BU33" s="337"/>
      <c r="BV33" s="335"/>
      <c r="BW33" s="336"/>
      <c r="BX33" s="336"/>
      <c r="BY33" s="336"/>
      <c r="BZ33" s="336"/>
      <c r="CA33" s="336"/>
      <c r="CB33" s="336"/>
      <c r="CC33" s="336"/>
      <c r="CD33" s="336"/>
      <c r="CE33" s="336"/>
      <c r="CF33" s="336"/>
      <c r="CG33" s="336"/>
      <c r="CH33" s="337"/>
      <c r="CI33" s="335"/>
      <c r="CJ33" s="336"/>
      <c r="CK33" s="336"/>
      <c r="CL33" s="336"/>
      <c r="CM33" s="336"/>
      <c r="CN33" s="336"/>
      <c r="CO33" s="336"/>
      <c r="CP33" s="336"/>
      <c r="CQ33" s="336"/>
      <c r="CR33" s="336"/>
      <c r="CS33" s="336"/>
      <c r="CT33" s="336"/>
      <c r="CU33" s="337"/>
    </row>
    <row r="34" spans="1:99">
      <c r="A34" s="319"/>
      <c r="B34" s="320"/>
      <c r="C34" s="320"/>
      <c r="D34" s="320"/>
      <c r="E34" s="320"/>
      <c r="F34" s="320"/>
      <c r="G34" s="321"/>
      <c r="H34" s="332" t="s">
        <v>323</v>
      </c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  <c r="X34" s="333"/>
      <c r="Y34" s="333"/>
      <c r="Z34" s="333"/>
      <c r="AA34" s="333"/>
      <c r="AB34" s="333"/>
      <c r="AC34" s="333"/>
      <c r="AD34" s="333"/>
      <c r="AE34" s="333"/>
      <c r="AF34" s="333"/>
      <c r="AG34" s="333"/>
      <c r="AH34" s="333"/>
      <c r="AI34" s="333"/>
      <c r="AJ34" s="333"/>
      <c r="AK34" s="333"/>
      <c r="AL34" s="333"/>
      <c r="AM34" s="333"/>
      <c r="AN34" s="333"/>
      <c r="AO34" s="334"/>
      <c r="AP34" s="310"/>
      <c r="AQ34" s="311"/>
      <c r="AR34" s="311"/>
      <c r="AS34" s="311"/>
      <c r="AT34" s="311"/>
      <c r="AU34" s="311"/>
      <c r="AV34" s="311"/>
      <c r="AW34" s="312"/>
      <c r="AX34" s="310"/>
      <c r="AY34" s="311"/>
      <c r="AZ34" s="311"/>
      <c r="BA34" s="311"/>
      <c r="BB34" s="311"/>
      <c r="BC34" s="311"/>
      <c r="BD34" s="311"/>
      <c r="BE34" s="311"/>
      <c r="BF34" s="311"/>
      <c r="BG34" s="311"/>
      <c r="BH34" s="312"/>
      <c r="BI34" s="310"/>
      <c r="BJ34" s="311"/>
      <c r="BK34" s="311"/>
      <c r="BL34" s="311"/>
      <c r="BM34" s="311"/>
      <c r="BN34" s="311"/>
      <c r="BO34" s="311"/>
      <c r="BP34" s="311"/>
      <c r="BQ34" s="311"/>
      <c r="BR34" s="311"/>
      <c r="BS34" s="311"/>
      <c r="BT34" s="311"/>
      <c r="BU34" s="312"/>
      <c r="BV34" s="310"/>
      <c r="BW34" s="311"/>
      <c r="BX34" s="311"/>
      <c r="BY34" s="311"/>
      <c r="BZ34" s="311"/>
      <c r="CA34" s="311"/>
      <c r="CB34" s="311"/>
      <c r="CC34" s="311"/>
      <c r="CD34" s="311"/>
      <c r="CE34" s="311"/>
      <c r="CF34" s="311"/>
      <c r="CG34" s="311"/>
      <c r="CH34" s="312"/>
      <c r="CI34" s="310"/>
      <c r="CJ34" s="311"/>
      <c r="CK34" s="311"/>
      <c r="CL34" s="311"/>
      <c r="CM34" s="311"/>
      <c r="CN34" s="311"/>
      <c r="CO34" s="311"/>
      <c r="CP34" s="311"/>
      <c r="CQ34" s="311"/>
      <c r="CR34" s="311"/>
      <c r="CS34" s="311"/>
      <c r="CT34" s="311"/>
      <c r="CU34" s="312"/>
    </row>
    <row r="35" spans="1:99">
      <c r="A35" s="313" t="s">
        <v>76</v>
      </c>
      <c r="B35" s="314"/>
      <c r="C35" s="314"/>
      <c r="D35" s="314"/>
      <c r="E35" s="314"/>
      <c r="F35" s="314"/>
      <c r="G35" s="315"/>
      <c r="H35" s="304" t="s">
        <v>324</v>
      </c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6"/>
      <c r="AP35" s="307"/>
      <c r="AQ35" s="308"/>
      <c r="AR35" s="308"/>
      <c r="AS35" s="308"/>
      <c r="AT35" s="308"/>
      <c r="AU35" s="308"/>
      <c r="AV35" s="308"/>
      <c r="AW35" s="309"/>
      <c r="AX35" s="307"/>
      <c r="AY35" s="308"/>
      <c r="AZ35" s="308"/>
      <c r="BA35" s="308"/>
      <c r="BB35" s="308"/>
      <c r="BC35" s="308"/>
      <c r="BD35" s="308"/>
      <c r="BE35" s="308"/>
      <c r="BF35" s="308"/>
      <c r="BG35" s="308"/>
      <c r="BH35" s="309"/>
      <c r="BI35" s="307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9"/>
      <c r="BV35" s="307"/>
      <c r="BW35" s="308"/>
      <c r="BX35" s="308"/>
      <c r="BY35" s="308"/>
      <c r="BZ35" s="308"/>
      <c r="CA35" s="308"/>
      <c r="CB35" s="308"/>
      <c r="CC35" s="308"/>
      <c r="CD35" s="308"/>
      <c r="CE35" s="308"/>
      <c r="CF35" s="308"/>
      <c r="CG35" s="308"/>
      <c r="CH35" s="309"/>
      <c r="CI35" s="307"/>
      <c r="CJ35" s="308"/>
      <c r="CK35" s="308"/>
      <c r="CL35" s="308"/>
      <c r="CM35" s="308"/>
      <c r="CN35" s="308"/>
      <c r="CO35" s="308"/>
      <c r="CP35" s="308"/>
      <c r="CQ35" s="308"/>
      <c r="CR35" s="308"/>
      <c r="CS35" s="308"/>
      <c r="CT35" s="308"/>
      <c r="CU35" s="309"/>
    </row>
    <row r="36" spans="1:99">
      <c r="A36" s="319"/>
      <c r="B36" s="320"/>
      <c r="C36" s="320"/>
      <c r="D36" s="320"/>
      <c r="E36" s="320"/>
      <c r="F36" s="320"/>
      <c r="G36" s="321"/>
      <c r="H36" s="332" t="s">
        <v>325</v>
      </c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333"/>
      <c r="Z36" s="333"/>
      <c r="AA36" s="333"/>
      <c r="AB36" s="333"/>
      <c r="AC36" s="333"/>
      <c r="AD36" s="333"/>
      <c r="AE36" s="333"/>
      <c r="AF36" s="333"/>
      <c r="AG36" s="333"/>
      <c r="AH36" s="333"/>
      <c r="AI36" s="333"/>
      <c r="AJ36" s="333"/>
      <c r="AK36" s="333"/>
      <c r="AL36" s="333"/>
      <c r="AM36" s="333"/>
      <c r="AN36" s="333"/>
      <c r="AO36" s="334"/>
      <c r="AP36" s="310"/>
      <c r="AQ36" s="311"/>
      <c r="AR36" s="311"/>
      <c r="AS36" s="311"/>
      <c r="AT36" s="311"/>
      <c r="AU36" s="311"/>
      <c r="AV36" s="311"/>
      <c r="AW36" s="312"/>
      <c r="AX36" s="310"/>
      <c r="AY36" s="311"/>
      <c r="AZ36" s="311"/>
      <c r="BA36" s="311"/>
      <c r="BB36" s="311"/>
      <c r="BC36" s="311"/>
      <c r="BD36" s="311"/>
      <c r="BE36" s="311"/>
      <c r="BF36" s="311"/>
      <c r="BG36" s="311"/>
      <c r="BH36" s="312"/>
      <c r="BI36" s="310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2"/>
      <c r="BV36" s="310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2"/>
      <c r="CI36" s="310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2"/>
    </row>
    <row r="37" spans="1:99">
      <c r="A37" s="313" t="s">
        <v>326</v>
      </c>
      <c r="B37" s="314"/>
      <c r="C37" s="314"/>
      <c r="D37" s="314"/>
      <c r="E37" s="314"/>
      <c r="F37" s="314"/>
      <c r="G37" s="315"/>
      <c r="H37" s="304" t="s">
        <v>327</v>
      </c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6"/>
      <c r="AP37" s="307"/>
      <c r="AQ37" s="308"/>
      <c r="AR37" s="308"/>
      <c r="AS37" s="308"/>
      <c r="AT37" s="308"/>
      <c r="AU37" s="308"/>
      <c r="AV37" s="308"/>
      <c r="AW37" s="309"/>
      <c r="AX37" s="307"/>
      <c r="AY37" s="308"/>
      <c r="AZ37" s="308"/>
      <c r="BA37" s="308"/>
      <c r="BB37" s="308"/>
      <c r="BC37" s="308"/>
      <c r="BD37" s="308"/>
      <c r="BE37" s="308"/>
      <c r="BF37" s="308"/>
      <c r="BG37" s="308"/>
      <c r="BH37" s="309"/>
      <c r="BI37" s="307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8"/>
      <c r="BU37" s="309"/>
      <c r="BV37" s="307"/>
      <c r="BW37" s="308"/>
      <c r="BX37" s="308"/>
      <c r="BY37" s="308"/>
      <c r="BZ37" s="308"/>
      <c r="CA37" s="308"/>
      <c r="CB37" s="308"/>
      <c r="CC37" s="308"/>
      <c r="CD37" s="308"/>
      <c r="CE37" s="308"/>
      <c r="CF37" s="308"/>
      <c r="CG37" s="308"/>
      <c r="CH37" s="309"/>
      <c r="CI37" s="307"/>
      <c r="CJ37" s="308"/>
      <c r="CK37" s="308"/>
      <c r="CL37" s="308"/>
      <c r="CM37" s="308"/>
      <c r="CN37" s="308"/>
      <c r="CO37" s="308"/>
      <c r="CP37" s="308"/>
      <c r="CQ37" s="308"/>
      <c r="CR37" s="308"/>
      <c r="CS37" s="308"/>
      <c r="CT37" s="308"/>
      <c r="CU37" s="309"/>
    </row>
    <row r="38" spans="1:99">
      <c r="A38" s="319"/>
      <c r="B38" s="320"/>
      <c r="C38" s="320"/>
      <c r="D38" s="320"/>
      <c r="E38" s="320"/>
      <c r="F38" s="320"/>
      <c r="G38" s="321"/>
      <c r="H38" s="332" t="s">
        <v>328</v>
      </c>
      <c r="I38" s="333"/>
      <c r="J38" s="333"/>
      <c r="K38" s="333"/>
      <c r="L38" s="333"/>
      <c r="M38" s="333"/>
      <c r="N38" s="333"/>
      <c r="O38" s="333"/>
      <c r="P38" s="333"/>
      <c r="Q38" s="333"/>
      <c r="R38" s="333"/>
      <c r="S38" s="333"/>
      <c r="T38" s="333"/>
      <c r="U38" s="333"/>
      <c r="V38" s="333"/>
      <c r="W38" s="333"/>
      <c r="X38" s="333"/>
      <c r="Y38" s="333"/>
      <c r="Z38" s="333"/>
      <c r="AA38" s="333"/>
      <c r="AB38" s="333"/>
      <c r="AC38" s="333"/>
      <c r="AD38" s="333"/>
      <c r="AE38" s="333"/>
      <c r="AF38" s="333"/>
      <c r="AG38" s="333"/>
      <c r="AH38" s="333"/>
      <c r="AI38" s="333"/>
      <c r="AJ38" s="333"/>
      <c r="AK38" s="333"/>
      <c r="AL38" s="333"/>
      <c r="AM38" s="333"/>
      <c r="AN38" s="333"/>
      <c r="AO38" s="334"/>
      <c r="AP38" s="310"/>
      <c r="AQ38" s="311"/>
      <c r="AR38" s="311"/>
      <c r="AS38" s="311"/>
      <c r="AT38" s="311"/>
      <c r="AU38" s="311"/>
      <c r="AV38" s="311"/>
      <c r="AW38" s="312"/>
      <c r="AX38" s="310"/>
      <c r="AY38" s="311"/>
      <c r="AZ38" s="311"/>
      <c r="BA38" s="311"/>
      <c r="BB38" s="311"/>
      <c r="BC38" s="311"/>
      <c r="BD38" s="311"/>
      <c r="BE38" s="311"/>
      <c r="BF38" s="311"/>
      <c r="BG38" s="311"/>
      <c r="BH38" s="312"/>
      <c r="BI38" s="310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2"/>
      <c r="BV38" s="310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2"/>
      <c r="CI38" s="310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2"/>
    </row>
    <row r="39" spans="1:99" ht="30" customHeight="1">
      <c r="A39" s="296" t="s">
        <v>383</v>
      </c>
      <c r="B39" s="285"/>
      <c r="C39" s="285"/>
      <c r="D39" s="285"/>
      <c r="E39" s="285"/>
      <c r="F39" s="285"/>
      <c r="G39" s="297"/>
      <c r="H39" s="298" t="s">
        <v>382</v>
      </c>
      <c r="I39" s="299"/>
      <c r="J39" s="299"/>
      <c r="K39" s="299"/>
      <c r="L39" s="299"/>
      <c r="M39" s="299"/>
      <c r="N39" s="299"/>
      <c r="O39" s="299"/>
      <c r="P39" s="299"/>
      <c r="Q39" s="299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  <c r="AE39" s="299"/>
      <c r="AF39" s="299"/>
      <c r="AG39" s="299"/>
      <c r="AH39" s="299"/>
      <c r="AI39" s="299"/>
      <c r="AJ39" s="299"/>
      <c r="AK39" s="299"/>
      <c r="AL39" s="299"/>
      <c r="AM39" s="299"/>
      <c r="AN39" s="299"/>
      <c r="AO39" s="300"/>
      <c r="AP39" s="301" t="s">
        <v>256</v>
      </c>
      <c r="AQ39" s="302"/>
      <c r="AR39" s="302"/>
      <c r="AS39" s="302"/>
      <c r="AT39" s="302"/>
      <c r="AU39" s="302"/>
      <c r="AV39" s="302"/>
      <c r="AW39" s="303"/>
      <c r="AX39" s="290" t="s">
        <v>256</v>
      </c>
      <c r="AY39" s="291"/>
      <c r="AZ39" s="291"/>
      <c r="BA39" s="291"/>
      <c r="BB39" s="291"/>
      <c r="BC39" s="291"/>
      <c r="BD39" s="291"/>
      <c r="BE39" s="291"/>
      <c r="BF39" s="291"/>
      <c r="BG39" s="291"/>
      <c r="BH39" s="292"/>
      <c r="BI39" s="293" t="s">
        <v>256</v>
      </c>
      <c r="BJ39" s="294"/>
      <c r="BK39" s="294"/>
      <c r="BL39" s="294"/>
      <c r="BM39" s="294"/>
      <c r="BN39" s="294"/>
      <c r="BO39" s="294"/>
      <c r="BP39" s="294"/>
      <c r="BQ39" s="294"/>
      <c r="BR39" s="294"/>
      <c r="BS39" s="294"/>
      <c r="BT39" s="294"/>
      <c r="BU39" s="295"/>
      <c r="BV39" s="293" t="s">
        <v>256</v>
      </c>
      <c r="BW39" s="294"/>
      <c r="BX39" s="294"/>
      <c r="BY39" s="294"/>
      <c r="BZ39" s="294"/>
      <c r="CA39" s="294"/>
      <c r="CB39" s="294"/>
      <c r="CC39" s="294"/>
      <c r="CD39" s="294"/>
      <c r="CE39" s="294"/>
      <c r="CF39" s="294"/>
      <c r="CG39" s="294"/>
      <c r="CH39" s="295"/>
      <c r="CI39" s="293">
        <v>7.31</v>
      </c>
      <c r="CJ39" s="294"/>
      <c r="CK39" s="294"/>
      <c r="CL39" s="294"/>
      <c r="CM39" s="294"/>
      <c r="CN39" s="294"/>
      <c r="CO39" s="294"/>
      <c r="CP39" s="294"/>
      <c r="CQ39" s="294"/>
      <c r="CR39" s="294"/>
      <c r="CS39" s="294"/>
      <c r="CT39" s="294"/>
      <c r="CU39" s="295"/>
    </row>
    <row r="40" spans="1:99" ht="30" customHeight="1">
      <c r="A40" s="296" t="s">
        <v>384</v>
      </c>
      <c r="B40" s="285"/>
      <c r="C40" s="285"/>
      <c r="D40" s="285"/>
      <c r="E40" s="285"/>
      <c r="F40" s="285"/>
      <c r="G40" s="297"/>
      <c r="H40" s="298" t="s">
        <v>379</v>
      </c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9"/>
      <c r="AF40" s="299"/>
      <c r="AG40" s="299"/>
      <c r="AH40" s="299"/>
      <c r="AI40" s="299"/>
      <c r="AJ40" s="299"/>
      <c r="AK40" s="299"/>
      <c r="AL40" s="299"/>
      <c r="AM40" s="299"/>
      <c r="AN40" s="299"/>
      <c r="AO40" s="300"/>
      <c r="AP40" s="301" t="s">
        <v>256</v>
      </c>
      <c r="AQ40" s="302"/>
      <c r="AR40" s="302"/>
      <c r="AS40" s="302"/>
      <c r="AT40" s="302"/>
      <c r="AU40" s="302"/>
      <c r="AV40" s="302"/>
      <c r="AW40" s="303"/>
      <c r="AX40" s="290" t="s">
        <v>256</v>
      </c>
      <c r="AY40" s="291"/>
      <c r="AZ40" s="291"/>
      <c r="BA40" s="291"/>
      <c r="BB40" s="291"/>
      <c r="BC40" s="291"/>
      <c r="BD40" s="291"/>
      <c r="BE40" s="291"/>
      <c r="BF40" s="291"/>
      <c r="BG40" s="291"/>
      <c r="BH40" s="292"/>
      <c r="BI40" s="293" t="s">
        <v>256</v>
      </c>
      <c r="BJ40" s="294"/>
      <c r="BK40" s="294"/>
      <c r="BL40" s="294"/>
      <c r="BM40" s="294"/>
      <c r="BN40" s="294"/>
      <c r="BO40" s="294"/>
      <c r="BP40" s="294"/>
      <c r="BQ40" s="294"/>
      <c r="BR40" s="294"/>
      <c r="BS40" s="294"/>
      <c r="BT40" s="294"/>
      <c r="BU40" s="295"/>
      <c r="BV40" s="293" t="s">
        <v>256</v>
      </c>
      <c r="BW40" s="294"/>
      <c r="BX40" s="294"/>
      <c r="BY40" s="294"/>
      <c r="BZ40" s="294"/>
      <c r="CA40" s="294"/>
      <c r="CB40" s="294"/>
      <c r="CC40" s="294"/>
      <c r="CD40" s="294"/>
      <c r="CE40" s="294"/>
      <c r="CF40" s="294"/>
      <c r="CG40" s="294"/>
      <c r="CH40" s="295"/>
      <c r="CI40" s="293">
        <v>21.643000000000001</v>
      </c>
      <c r="CJ40" s="294"/>
      <c r="CK40" s="294"/>
      <c r="CL40" s="294"/>
      <c r="CM40" s="294"/>
      <c r="CN40" s="294"/>
      <c r="CO40" s="294"/>
      <c r="CP40" s="294"/>
      <c r="CQ40" s="294"/>
      <c r="CR40" s="294"/>
      <c r="CS40" s="294"/>
      <c r="CT40" s="294"/>
      <c r="CU40" s="295"/>
    </row>
    <row r="41" spans="1:99" ht="30" customHeight="1">
      <c r="A41" s="296" t="s">
        <v>385</v>
      </c>
      <c r="B41" s="285"/>
      <c r="C41" s="285"/>
      <c r="D41" s="285"/>
      <c r="E41" s="285"/>
      <c r="F41" s="285"/>
      <c r="G41" s="297"/>
      <c r="H41" s="298" t="s">
        <v>380</v>
      </c>
      <c r="I41" s="299"/>
      <c r="J41" s="299"/>
      <c r="K41" s="299"/>
      <c r="L41" s="299"/>
      <c r="M41" s="299"/>
      <c r="N41" s="299"/>
      <c r="O41" s="299"/>
      <c r="P41" s="299"/>
      <c r="Q41" s="299"/>
      <c r="R41" s="299"/>
      <c r="S41" s="299"/>
      <c r="T41" s="299"/>
      <c r="U41" s="299"/>
      <c r="V41" s="299"/>
      <c r="W41" s="299"/>
      <c r="X41" s="299"/>
      <c r="Y41" s="299"/>
      <c r="Z41" s="299"/>
      <c r="AA41" s="299"/>
      <c r="AB41" s="299"/>
      <c r="AC41" s="299"/>
      <c r="AD41" s="299"/>
      <c r="AE41" s="299"/>
      <c r="AF41" s="299"/>
      <c r="AG41" s="299"/>
      <c r="AH41" s="299"/>
      <c r="AI41" s="299"/>
      <c r="AJ41" s="299"/>
      <c r="AK41" s="299"/>
      <c r="AL41" s="299"/>
      <c r="AM41" s="299"/>
      <c r="AN41" s="299"/>
      <c r="AO41" s="300"/>
      <c r="AP41" s="301" t="s">
        <v>256</v>
      </c>
      <c r="AQ41" s="302"/>
      <c r="AR41" s="302"/>
      <c r="AS41" s="302"/>
      <c r="AT41" s="302"/>
      <c r="AU41" s="302"/>
      <c r="AV41" s="302"/>
      <c r="AW41" s="303"/>
      <c r="AX41" s="290" t="s">
        <v>256</v>
      </c>
      <c r="AY41" s="291"/>
      <c r="AZ41" s="291"/>
      <c r="BA41" s="291"/>
      <c r="BB41" s="291"/>
      <c r="BC41" s="291"/>
      <c r="BD41" s="291"/>
      <c r="BE41" s="291"/>
      <c r="BF41" s="291"/>
      <c r="BG41" s="291"/>
      <c r="BH41" s="292"/>
      <c r="BI41" s="293" t="s">
        <v>256</v>
      </c>
      <c r="BJ41" s="294"/>
      <c r="BK41" s="294"/>
      <c r="BL41" s="294"/>
      <c r="BM41" s="294"/>
      <c r="BN41" s="294"/>
      <c r="BO41" s="294"/>
      <c r="BP41" s="294"/>
      <c r="BQ41" s="294"/>
      <c r="BR41" s="294"/>
      <c r="BS41" s="294"/>
      <c r="BT41" s="294"/>
      <c r="BU41" s="295"/>
      <c r="BV41" s="293" t="s">
        <v>256</v>
      </c>
      <c r="BW41" s="294"/>
      <c r="BX41" s="294"/>
      <c r="BY41" s="294"/>
      <c r="BZ41" s="294"/>
      <c r="CA41" s="294"/>
      <c r="CB41" s="294"/>
      <c r="CC41" s="294"/>
      <c r="CD41" s="294"/>
      <c r="CE41" s="294"/>
      <c r="CF41" s="294"/>
      <c r="CG41" s="294"/>
      <c r="CH41" s="295"/>
      <c r="CI41" s="293">
        <v>27.244</v>
      </c>
      <c r="CJ41" s="294"/>
      <c r="CK41" s="294"/>
      <c r="CL41" s="294"/>
      <c r="CM41" s="294"/>
      <c r="CN41" s="294"/>
      <c r="CO41" s="294"/>
      <c r="CP41" s="294"/>
      <c r="CQ41" s="294"/>
      <c r="CR41" s="294"/>
      <c r="CS41" s="294"/>
      <c r="CT41" s="294"/>
      <c r="CU41" s="295"/>
    </row>
    <row r="42" spans="1:99" ht="30" customHeight="1">
      <c r="A42" s="296" t="s">
        <v>386</v>
      </c>
      <c r="B42" s="285"/>
      <c r="C42" s="285"/>
      <c r="D42" s="285"/>
      <c r="E42" s="285"/>
      <c r="F42" s="285"/>
      <c r="G42" s="297"/>
      <c r="H42" s="298" t="s">
        <v>381</v>
      </c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299"/>
      <c r="AE42" s="299"/>
      <c r="AF42" s="299"/>
      <c r="AG42" s="299"/>
      <c r="AH42" s="299"/>
      <c r="AI42" s="299"/>
      <c r="AJ42" s="299"/>
      <c r="AK42" s="299"/>
      <c r="AL42" s="299"/>
      <c r="AM42" s="299"/>
      <c r="AN42" s="299"/>
      <c r="AO42" s="300"/>
      <c r="AP42" s="301" t="s">
        <v>256</v>
      </c>
      <c r="AQ42" s="302"/>
      <c r="AR42" s="302"/>
      <c r="AS42" s="302"/>
      <c r="AT42" s="302"/>
      <c r="AU42" s="302"/>
      <c r="AV42" s="302"/>
      <c r="AW42" s="303"/>
      <c r="AX42" s="290" t="s">
        <v>256</v>
      </c>
      <c r="AY42" s="291"/>
      <c r="AZ42" s="291"/>
      <c r="BA42" s="291"/>
      <c r="BB42" s="291"/>
      <c r="BC42" s="291"/>
      <c r="BD42" s="291"/>
      <c r="BE42" s="291"/>
      <c r="BF42" s="291"/>
      <c r="BG42" s="291"/>
      <c r="BH42" s="292"/>
      <c r="BI42" s="293" t="s">
        <v>256</v>
      </c>
      <c r="BJ42" s="294"/>
      <c r="BK42" s="294"/>
      <c r="BL42" s="294"/>
      <c r="BM42" s="294"/>
      <c r="BN42" s="294"/>
      <c r="BO42" s="294"/>
      <c r="BP42" s="294"/>
      <c r="BQ42" s="294"/>
      <c r="BR42" s="294"/>
      <c r="BS42" s="294"/>
      <c r="BT42" s="294"/>
      <c r="BU42" s="295"/>
      <c r="BV42" s="293" t="s">
        <v>256</v>
      </c>
      <c r="BW42" s="294"/>
      <c r="BX42" s="294"/>
      <c r="BY42" s="294"/>
      <c r="BZ42" s="294"/>
      <c r="CA42" s="294"/>
      <c r="CB42" s="294"/>
      <c r="CC42" s="294"/>
      <c r="CD42" s="294"/>
      <c r="CE42" s="294"/>
      <c r="CF42" s="294"/>
      <c r="CG42" s="294"/>
      <c r="CH42" s="295"/>
      <c r="CI42" s="293">
        <v>29.555</v>
      </c>
      <c r="CJ42" s="294"/>
      <c r="CK42" s="294"/>
      <c r="CL42" s="294"/>
      <c r="CM42" s="294"/>
      <c r="CN42" s="294"/>
      <c r="CO42" s="294"/>
      <c r="CP42" s="294"/>
      <c r="CQ42" s="294"/>
      <c r="CR42" s="294"/>
      <c r="CS42" s="294"/>
      <c r="CT42" s="294"/>
      <c r="CU42" s="295"/>
    </row>
  </sheetData>
  <customSheetViews>
    <customSheetView guid="{C7B34CB4-A34B-473E-A95E-A8720F43F497}" scale="85" showPageBreaks="1" fitToPage="1" printArea="1" hiddenRows="1" view="pageBreakPreview" topLeftCell="A105">
      <selection activeCell="H124" sqref="H124:AO124"/>
      <pageMargins left="0.70866141732283472" right="0.70866141732283472" top="0.74803149606299213" bottom="0.74803149606299213" header="0.31496062992125984" footer="0.31496062992125984"/>
      <pageSetup paperSize="9" scale="84" fitToHeight="0" orientation="landscape" r:id="rId1"/>
    </customSheetView>
  </customSheetViews>
  <mergeCells count="159">
    <mergeCell ref="A2:CU2"/>
    <mergeCell ref="A3:CU3"/>
    <mergeCell ref="A4:CU4"/>
    <mergeCell ref="R5:CE5"/>
    <mergeCell ref="R6:CE6"/>
    <mergeCell ref="A16:G16"/>
    <mergeCell ref="H16:AO16"/>
    <mergeCell ref="AP16:AW16"/>
    <mergeCell ref="AX16:BH16"/>
    <mergeCell ref="BI16:BU16"/>
    <mergeCell ref="BV16:CH16"/>
    <mergeCell ref="CI16:CU16"/>
    <mergeCell ref="A8:G15"/>
    <mergeCell ref="H8:AO15"/>
    <mergeCell ref="AP8:AW15"/>
    <mergeCell ref="AX8:BH15"/>
    <mergeCell ref="BI8:BU15"/>
    <mergeCell ref="BV8:CH15"/>
    <mergeCell ref="CI8:CU15"/>
    <mergeCell ref="A19:G19"/>
    <mergeCell ref="H19:AO19"/>
    <mergeCell ref="AP19:AW19"/>
    <mergeCell ref="AX19:BH19"/>
    <mergeCell ref="BI19:BU19"/>
    <mergeCell ref="BV19:CH19"/>
    <mergeCell ref="CI19:CU19"/>
    <mergeCell ref="BV17:CH17"/>
    <mergeCell ref="CI17:CU17"/>
    <mergeCell ref="A17:G17"/>
    <mergeCell ref="H17:AO17"/>
    <mergeCell ref="AP17:AW17"/>
    <mergeCell ref="AX17:BH17"/>
    <mergeCell ref="BI17:BU17"/>
    <mergeCell ref="BV20:CH20"/>
    <mergeCell ref="CI20:CU20"/>
    <mergeCell ref="A21:G21"/>
    <mergeCell ref="H21:AO21"/>
    <mergeCell ref="A22:G22"/>
    <mergeCell ref="H22:AO22"/>
    <mergeCell ref="A20:G20"/>
    <mergeCell ref="H20:AO20"/>
    <mergeCell ref="AP20:AW20"/>
    <mergeCell ref="AX20:BH20"/>
    <mergeCell ref="BI20:BU20"/>
    <mergeCell ref="AP21:AW21"/>
    <mergeCell ref="AX21:BH21"/>
    <mergeCell ref="BI21:BU21"/>
    <mergeCell ref="BV21:CH21"/>
    <mergeCell ref="CI21:CU21"/>
    <mergeCell ref="AP22:AW22"/>
    <mergeCell ref="AX22:BH22"/>
    <mergeCell ref="BI22:BU22"/>
    <mergeCell ref="BV22:CH22"/>
    <mergeCell ref="CI22:CU22"/>
    <mergeCell ref="AX27:BH30"/>
    <mergeCell ref="BI27:BU30"/>
    <mergeCell ref="BV27:CH30"/>
    <mergeCell ref="CI27:CU30"/>
    <mergeCell ref="H28:AO28"/>
    <mergeCell ref="H29:AO29"/>
    <mergeCell ref="H30:AO30"/>
    <mergeCell ref="A26:G26"/>
    <mergeCell ref="H26:AO26"/>
    <mergeCell ref="AP26:AW26"/>
    <mergeCell ref="AX26:BH26"/>
    <mergeCell ref="BI26:BU26"/>
    <mergeCell ref="BV26:CH26"/>
    <mergeCell ref="CI26:CU26"/>
    <mergeCell ref="A18:G18"/>
    <mergeCell ref="H18:AO18"/>
    <mergeCell ref="AP18:AW18"/>
    <mergeCell ref="AX18:BH18"/>
    <mergeCell ref="BI18:BU18"/>
    <mergeCell ref="BV18:CH18"/>
    <mergeCell ref="CI18:CU18"/>
    <mergeCell ref="BV37:CH38"/>
    <mergeCell ref="CI37:CU38"/>
    <mergeCell ref="H38:AO38"/>
    <mergeCell ref="H37:AO37"/>
    <mergeCell ref="AP37:AW38"/>
    <mergeCell ref="AX37:BH38"/>
    <mergeCell ref="BI37:BU38"/>
    <mergeCell ref="A37:G38"/>
    <mergeCell ref="H36:AO36"/>
    <mergeCell ref="BV32:CH34"/>
    <mergeCell ref="CI32:CU34"/>
    <mergeCell ref="H33:AO33"/>
    <mergeCell ref="H34:AO34"/>
    <mergeCell ref="H32:AO32"/>
    <mergeCell ref="AP32:AW34"/>
    <mergeCell ref="AX32:BH34"/>
    <mergeCell ref="BI32:BU34"/>
    <mergeCell ref="A27:G30"/>
    <mergeCell ref="A25:G25"/>
    <mergeCell ref="H25:AO25"/>
    <mergeCell ref="AP25:AW25"/>
    <mergeCell ref="AX25:BH25"/>
    <mergeCell ref="BI25:BU25"/>
    <mergeCell ref="BV25:CH25"/>
    <mergeCell ref="CI25:CU25"/>
    <mergeCell ref="A23:G23"/>
    <mergeCell ref="H23:AO23"/>
    <mergeCell ref="AP23:AW23"/>
    <mergeCell ref="AX23:BH23"/>
    <mergeCell ref="BI23:BU23"/>
    <mergeCell ref="BV23:CH23"/>
    <mergeCell ref="CI23:CU23"/>
    <mergeCell ref="A24:G24"/>
    <mergeCell ref="H24:AO24"/>
    <mergeCell ref="AP24:AW24"/>
    <mergeCell ref="AX24:BH24"/>
    <mergeCell ref="BI24:BU24"/>
    <mergeCell ref="BV24:CH24"/>
    <mergeCell ref="CI24:CU24"/>
    <mergeCell ref="H27:AO27"/>
    <mergeCell ref="AP27:AW30"/>
    <mergeCell ref="H35:AO35"/>
    <mergeCell ref="AP35:AW36"/>
    <mergeCell ref="AX35:BH36"/>
    <mergeCell ref="BI35:BU36"/>
    <mergeCell ref="BV35:CH36"/>
    <mergeCell ref="CI35:CU36"/>
    <mergeCell ref="A32:G34"/>
    <mergeCell ref="AP40:AW40"/>
    <mergeCell ref="A31:G31"/>
    <mergeCell ref="H31:AO31"/>
    <mergeCell ref="AP31:AW31"/>
    <mergeCell ref="AX31:BH31"/>
    <mergeCell ref="BI31:BU31"/>
    <mergeCell ref="BV31:CH31"/>
    <mergeCell ref="CI31:CU31"/>
    <mergeCell ref="A35:G36"/>
    <mergeCell ref="A40:G40"/>
    <mergeCell ref="CI40:CU40"/>
    <mergeCell ref="CI42:CU42"/>
    <mergeCell ref="H41:AO41"/>
    <mergeCell ref="A39:G39"/>
    <mergeCell ref="H39:AO39"/>
    <mergeCell ref="AP39:AW39"/>
    <mergeCell ref="AX39:BH39"/>
    <mergeCell ref="BI39:BU39"/>
    <mergeCell ref="BV39:CH39"/>
    <mergeCell ref="CI39:CU39"/>
    <mergeCell ref="H40:AO40"/>
    <mergeCell ref="AP41:AW41"/>
    <mergeCell ref="AX41:BH41"/>
    <mergeCell ref="BI41:BU41"/>
    <mergeCell ref="BV41:CH41"/>
    <mergeCell ref="A41:G41"/>
    <mergeCell ref="CI41:CU41"/>
    <mergeCell ref="AX40:BH40"/>
    <mergeCell ref="BI40:BU40"/>
    <mergeCell ref="BV40:CH40"/>
    <mergeCell ref="A42:G42"/>
    <mergeCell ref="H42:AO42"/>
    <mergeCell ref="AP42:AW42"/>
    <mergeCell ref="AX42:BH42"/>
    <mergeCell ref="BI42:BU42"/>
    <mergeCell ref="BV42:CH42"/>
  </mergeCells>
  <pageMargins left="0.19685039370078741" right="0.19685039370078741" top="0.19685039370078741" bottom="0.19685039370078741" header="0.31496062992125984" footer="0.31496062992125984"/>
  <pageSetup paperSize="9" scale="60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C34"/>
  <sheetViews>
    <sheetView view="pageBreakPreview" zoomScale="85" zoomScaleNormal="100" zoomScaleSheetLayoutView="85" workbookViewId="0">
      <selection activeCell="C25" sqref="C25:C26"/>
    </sheetView>
  </sheetViews>
  <sheetFormatPr defaultRowHeight="15"/>
  <cols>
    <col min="2" max="2" width="37" customWidth="1"/>
    <col min="3" max="5" width="15.85546875" customWidth="1"/>
    <col min="6" max="18" width="16.5703125" customWidth="1"/>
  </cols>
  <sheetData>
    <row r="1" spans="1:29">
      <c r="A1" s="245"/>
      <c r="B1" s="245"/>
      <c r="C1" s="245"/>
      <c r="D1" s="245"/>
      <c r="E1" s="255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29">
      <c r="A2" s="396" t="s">
        <v>198</v>
      </c>
      <c r="B2" s="396"/>
      <c r="C2" s="396"/>
      <c r="D2" s="396"/>
      <c r="E2" s="396"/>
      <c r="F2" s="396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29">
      <c r="A3" s="26"/>
      <c r="B3" s="26"/>
      <c r="C3" s="26"/>
      <c r="D3" s="26"/>
      <c r="E3" s="26"/>
      <c r="F3" s="26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29" ht="36" customHeight="1">
      <c r="A4" s="389" t="s">
        <v>1</v>
      </c>
      <c r="B4" s="390" t="s">
        <v>332</v>
      </c>
      <c r="C4" s="391" t="s">
        <v>3</v>
      </c>
      <c r="D4" s="392"/>
      <c r="E4" s="393"/>
      <c r="F4" s="394" t="s">
        <v>7</v>
      </c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</row>
    <row r="5" spans="1:29" ht="60">
      <c r="A5" s="389"/>
      <c r="B5" s="390"/>
      <c r="C5" s="239" t="s">
        <v>4</v>
      </c>
      <c r="D5" s="239" t="s">
        <v>5</v>
      </c>
      <c r="E5" s="239" t="s">
        <v>6</v>
      </c>
      <c r="F5" s="39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29">
      <c r="A6" s="256">
        <v>1</v>
      </c>
      <c r="B6" s="256">
        <v>2</v>
      </c>
      <c r="C6" s="257">
        <v>3</v>
      </c>
      <c r="D6" s="257">
        <v>4</v>
      </c>
      <c r="E6" s="257">
        <v>5</v>
      </c>
      <c r="F6" s="257">
        <v>6</v>
      </c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</row>
    <row r="7" spans="1:29" ht="30">
      <c r="A7" s="256">
        <v>1</v>
      </c>
      <c r="B7" s="259" t="s">
        <v>333</v>
      </c>
      <c r="C7" s="258">
        <f>прил.3.1!E7*1000</f>
        <v>754251.58668204991</v>
      </c>
      <c r="D7" s="258">
        <f>'тех.прис. 2017-19'!L13+'тех.прис. 2017-19'!L19</f>
        <v>104</v>
      </c>
      <c r="E7" s="258">
        <f>'тех.прис. 2017-19'!M13</f>
        <v>2628</v>
      </c>
      <c r="F7" s="258">
        <f>C7/D7</f>
        <v>7252.4191027120187</v>
      </c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5"/>
      <c r="T7" s="5"/>
      <c r="U7">
        <v>380311.69453732955</v>
      </c>
      <c r="V7">
        <v>65</v>
      </c>
      <c r="W7">
        <v>1366.9</v>
      </c>
      <c r="X7">
        <v>5850.9491467281468</v>
      </c>
      <c r="Z7" s="82">
        <f>U7-C7</f>
        <v>-373939.89214472036</v>
      </c>
      <c r="AA7" s="82">
        <f>V7-D7</f>
        <v>-39</v>
      </c>
      <c r="AB7" s="82">
        <f>W7-E7</f>
        <v>-1261.0999999999999</v>
      </c>
      <c r="AC7" s="82">
        <f>X7-F7</f>
        <v>-1401.4699559838718</v>
      </c>
    </row>
    <row r="8" spans="1:29" ht="30">
      <c r="A8" s="256">
        <v>2</v>
      </c>
      <c r="B8" s="259" t="s">
        <v>334</v>
      </c>
      <c r="C8" s="258">
        <f>прил.3.2!F7*1000</f>
        <v>1259634.0100710324</v>
      </c>
      <c r="D8" s="258">
        <f>'тех.прис. 2017-19'!L13+'тех.прис. 2017-19'!L19</f>
        <v>104</v>
      </c>
      <c r="E8" s="258">
        <f>'тех.прис. 2017-19'!M13</f>
        <v>2628</v>
      </c>
      <c r="F8" s="258">
        <f>C8/D8</f>
        <v>12111.865481452234</v>
      </c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5"/>
      <c r="T8" s="5"/>
      <c r="U8">
        <v>866854.39487198705</v>
      </c>
      <c r="V8">
        <v>65</v>
      </c>
      <c r="W8">
        <v>1366.9</v>
      </c>
      <c r="X8">
        <v>13336.221459569031</v>
      </c>
      <c r="Z8" s="82">
        <f>U8-C8</f>
        <v>-392779.61519904539</v>
      </c>
      <c r="AA8" s="82">
        <f t="shared" ref="AA8" si="0">V8-D8</f>
        <v>-39</v>
      </c>
      <c r="AB8" s="82">
        <f t="shared" ref="AB8" si="1">W8-E8</f>
        <v>-1261.0999999999999</v>
      </c>
      <c r="AC8" s="82">
        <f>X8-F8</f>
        <v>1224.3559781167969</v>
      </c>
    </row>
    <row r="9" spans="1:29">
      <c r="A9" s="124"/>
      <c r="B9" s="124"/>
      <c r="C9" s="124"/>
      <c r="D9" s="124"/>
      <c r="E9" s="124"/>
      <c r="F9" s="124"/>
    </row>
    <row r="10" spans="1:29">
      <c r="A10" s="124"/>
      <c r="B10" s="124"/>
      <c r="C10" s="124"/>
      <c r="D10" s="124"/>
      <c r="E10" s="124"/>
      <c r="F10" s="124"/>
    </row>
    <row r="11" spans="1:29">
      <c r="A11" s="396" t="s">
        <v>200</v>
      </c>
      <c r="B11" s="396"/>
      <c r="C11" s="396"/>
      <c r="D11" s="396"/>
      <c r="E11" s="396"/>
      <c r="F11" s="396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</row>
    <row r="12" spans="1:29">
      <c r="A12" s="26"/>
      <c r="B12" s="26"/>
      <c r="C12" s="26"/>
      <c r="D12" s="26"/>
      <c r="E12" s="26"/>
      <c r="F12" s="26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1:29" ht="34.5" customHeight="1">
      <c r="A13" s="389" t="s">
        <v>1</v>
      </c>
      <c r="B13" s="390" t="str">
        <f>B4</f>
        <v>Наименование мероприятия</v>
      </c>
      <c r="C13" s="391" t="s">
        <v>3</v>
      </c>
      <c r="D13" s="392"/>
      <c r="E13" s="393"/>
      <c r="F13" s="394" t="s">
        <v>7</v>
      </c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</row>
    <row r="14" spans="1:29" ht="60">
      <c r="A14" s="389"/>
      <c r="B14" s="390"/>
      <c r="C14" s="239" t="s">
        <v>4</v>
      </c>
      <c r="D14" s="239" t="s">
        <v>5</v>
      </c>
      <c r="E14" s="239" t="s">
        <v>6</v>
      </c>
      <c r="F14" s="39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</row>
    <row r="15" spans="1:29">
      <c r="A15" s="256">
        <v>1</v>
      </c>
      <c r="B15" s="256">
        <v>2</v>
      </c>
      <c r="C15" s="257">
        <v>3</v>
      </c>
      <c r="D15" s="257">
        <v>4</v>
      </c>
      <c r="E15" s="257">
        <v>5</v>
      </c>
      <c r="F15" s="257">
        <v>6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</row>
    <row r="16" spans="1:29" ht="46.5" customHeight="1">
      <c r="A16" s="256">
        <v>1</v>
      </c>
      <c r="B16" s="259" t="str">
        <f>B7</f>
        <v>Подготовка и выдача технических условий Заявителю</v>
      </c>
      <c r="C16" s="258">
        <f>прил.3.1!D7*1000</f>
        <v>1039314.7574992002</v>
      </c>
      <c r="D16" s="258">
        <f>'тех.прис. 2017-19'!L26+'тех.прис. 2017-19'!L32</f>
        <v>90</v>
      </c>
      <c r="E16" s="258">
        <f>'тех.прис. 2017-19'!M26</f>
        <v>2311</v>
      </c>
      <c r="F16" s="258">
        <f>C16/D16</f>
        <v>11547.941749991112</v>
      </c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U16">
        <v>754251.58668204991</v>
      </c>
      <c r="V16">
        <v>104</v>
      </c>
      <c r="W16">
        <v>2628</v>
      </c>
      <c r="X16">
        <v>7252.4191027120187</v>
      </c>
      <c r="Z16" s="73">
        <f t="shared" ref="Z16:Z17" si="2">U16-C16</f>
        <v>-285063.17081715027</v>
      </c>
      <c r="AA16" s="73">
        <f t="shared" ref="AA16:AA17" si="3">V16-D16</f>
        <v>14</v>
      </c>
      <c r="AB16" s="73">
        <f t="shared" ref="AB16:AB17" si="4">W16-E16</f>
        <v>317</v>
      </c>
      <c r="AC16" s="73">
        <f>X16-F16</f>
        <v>-4295.5226472790937</v>
      </c>
    </row>
    <row r="17" spans="1:29" ht="30">
      <c r="A17" s="256">
        <v>2</v>
      </c>
      <c r="B17" s="259" t="str">
        <f>B8</f>
        <v>Проверка выполнениея Заявителем технических условий</v>
      </c>
      <c r="C17" s="258">
        <f>прил.3.2!E7*1000</f>
        <v>1173720.0717987544</v>
      </c>
      <c r="D17" s="258">
        <f>'тех.прис. 2017-19'!L26+'тех.прис. 2017-19'!L32</f>
        <v>90</v>
      </c>
      <c r="E17" s="258">
        <f>'тех.прис. 2017-19'!M26</f>
        <v>2311</v>
      </c>
      <c r="F17" s="258">
        <f>C17/D17</f>
        <v>13041.334131097272</v>
      </c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U17">
        <v>1259634.0100710324</v>
      </c>
      <c r="V17">
        <v>104</v>
      </c>
      <c r="W17">
        <v>2628</v>
      </c>
      <c r="X17">
        <v>12111.865481452234</v>
      </c>
      <c r="Z17" s="73">
        <f t="shared" si="2"/>
        <v>85913.938272278057</v>
      </c>
      <c r="AA17" s="73">
        <f t="shared" si="3"/>
        <v>14</v>
      </c>
      <c r="AB17" s="73">
        <f t="shared" si="4"/>
        <v>317</v>
      </c>
      <c r="AC17" s="73">
        <f>X17-F17</f>
        <v>-929.46864964503766</v>
      </c>
    </row>
    <row r="18" spans="1:29">
      <c r="A18" s="245"/>
      <c r="B18" s="245"/>
      <c r="C18" s="245"/>
      <c r="D18" s="245"/>
      <c r="E18" s="245"/>
      <c r="F18" s="245"/>
    </row>
    <row r="19" spans="1:29">
      <c r="A19" s="245"/>
      <c r="B19" s="245"/>
      <c r="C19" s="245"/>
      <c r="D19" s="245"/>
      <c r="E19" s="245"/>
      <c r="F19" s="245"/>
    </row>
    <row r="20" spans="1:29">
      <c r="A20" s="396" t="s">
        <v>310</v>
      </c>
      <c r="B20" s="396"/>
      <c r="C20" s="396"/>
      <c r="D20" s="396"/>
      <c r="E20" s="396"/>
      <c r="F20" s="396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</row>
    <row r="21" spans="1:29">
      <c r="A21" s="26"/>
      <c r="B21" s="26"/>
      <c r="C21" s="26"/>
      <c r="D21" s="26"/>
      <c r="E21" s="26"/>
      <c r="F21" s="26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</row>
    <row r="22" spans="1:29" ht="34.5" customHeight="1">
      <c r="A22" s="389" t="s">
        <v>1</v>
      </c>
      <c r="B22" s="390" t="str">
        <f>B4</f>
        <v>Наименование мероприятия</v>
      </c>
      <c r="C22" s="391" t="s">
        <v>3</v>
      </c>
      <c r="D22" s="392"/>
      <c r="E22" s="393"/>
      <c r="F22" s="394" t="s">
        <v>7</v>
      </c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</row>
    <row r="23" spans="1:29" ht="60">
      <c r="A23" s="389"/>
      <c r="B23" s="390"/>
      <c r="C23" s="239" t="s">
        <v>4</v>
      </c>
      <c r="D23" s="239" t="s">
        <v>5</v>
      </c>
      <c r="E23" s="239" t="s">
        <v>6</v>
      </c>
      <c r="F23" s="39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</row>
    <row r="24" spans="1:29">
      <c r="A24" s="256">
        <v>1</v>
      </c>
      <c r="B24" s="256">
        <v>2</v>
      </c>
      <c r="C24" s="257">
        <v>3</v>
      </c>
      <c r="D24" s="257">
        <v>4</v>
      </c>
      <c r="E24" s="257">
        <v>5</v>
      </c>
      <c r="F24" s="257">
        <v>6</v>
      </c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</row>
    <row r="25" spans="1:29" ht="30">
      <c r="A25" s="256">
        <v>1</v>
      </c>
      <c r="B25" s="259" t="str">
        <f>B7</f>
        <v>Подготовка и выдача технических условий Заявителю</v>
      </c>
      <c r="C25" s="258">
        <f>прил.3.1!C7*1000</f>
        <v>1044193.6254952066</v>
      </c>
      <c r="D25" s="258">
        <f>'тех.прис. 2017-19'!L39+'тех.прис. 2017-19'!L45</f>
        <v>135</v>
      </c>
      <c r="E25" s="258">
        <f>'тех.прис. 2017-19'!M39</f>
        <v>6258.8</v>
      </c>
      <c r="F25" s="258">
        <f>C25/D25</f>
        <v>7734.7675962607891</v>
      </c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</row>
    <row r="26" spans="1:29" ht="30">
      <c r="A26" s="256">
        <v>2</v>
      </c>
      <c r="B26" s="259" t="str">
        <f>B8</f>
        <v>Проверка выполнениея Заявителем технических условий</v>
      </c>
      <c r="C26" s="258">
        <f>прил.3.2!D7*1000</f>
        <v>1151136.0660947841</v>
      </c>
      <c r="D26" s="258">
        <f>'тех.прис. 2017-19'!L39+'тех.прис. 2017-19'!L45</f>
        <v>135</v>
      </c>
      <c r="E26" s="258">
        <f>'тех.прис. 2017-19'!M39</f>
        <v>6258.8</v>
      </c>
      <c r="F26" s="258">
        <f>C26/D26</f>
        <v>8526.9338229243258</v>
      </c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</row>
    <row r="27" spans="1:29">
      <c r="A27" s="245"/>
      <c r="B27" s="245"/>
      <c r="C27" s="245"/>
      <c r="D27" s="245"/>
      <c r="E27" s="245"/>
      <c r="F27" s="245"/>
    </row>
    <row r="28" spans="1:29">
      <c r="A28" s="260"/>
      <c r="B28" s="20"/>
      <c r="C28" s="21"/>
      <c r="D28" s="21"/>
      <c r="E28" s="160"/>
      <c r="F28" s="245"/>
    </row>
    <row r="29" spans="1:29" ht="15.75">
      <c r="A29" s="261"/>
      <c r="B29" s="20"/>
      <c r="C29" s="21"/>
      <c r="D29" s="21"/>
      <c r="F29" s="273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</row>
    <row r="30" spans="1:29" ht="15.75">
      <c r="A30" s="245"/>
      <c r="B30" s="21"/>
      <c r="C30" s="21"/>
      <c r="D30" s="21"/>
      <c r="F30" s="27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</row>
    <row r="31" spans="1:29" ht="15.75">
      <c r="A31" s="245"/>
      <c r="B31" s="23"/>
      <c r="C31" s="21"/>
      <c r="D31" s="21"/>
      <c r="F31" s="27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</row>
    <row r="32" spans="1:29" ht="15.75">
      <c r="A32" s="261"/>
      <c r="B32" s="245"/>
      <c r="C32" s="245"/>
      <c r="D32" s="245"/>
      <c r="F32" s="27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</row>
    <row r="33" spans="1:6">
      <c r="A33" s="245"/>
      <c r="B33" s="245"/>
      <c r="C33" s="245"/>
      <c r="D33" s="245"/>
      <c r="E33" s="245"/>
      <c r="F33" s="245"/>
    </row>
    <row r="34" spans="1:6">
      <c r="A34" s="245"/>
      <c r="B34" s="245"/>
      <c r="C34" s="245"/>
      <c r="D34" s="245"/>
      <c r="E34" s="245"/>
      <c r="F34" s="245"/>
    </row>
  </sheetData>
  <customSheetViews>
    <customSheetView guid="{C7B34CB4-A34B-473E-A95E-A8720F43F497}" scale="85" showPageBreaks="1" fitToPage="1" printArea="1" view="pageBreakPreview" topLeftCell="A10">
      <selection activeCell="C26" sqref="C26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5">
    <mergeCell ref="A20:F20"/>
    <mergeCell ref="A22:A23"/>
    <mergeCell ref="B22:B23"/>
    <mergeCell ref="C22:E22"/>
    <mergeCell ref="F22:F23"/>
    <mergeCell ref="A11:F11"/>
    <mergeCell ref="A13:A14"/>
    <mergeCell ref="B13:B14"/>
    <mergeCell ref="C13:E13"/>
    <mergeCell ref="F13:F14"/>
    <mergeCell ref="A4:A5"/>
    <mergeCell ref="B4:B5"/>
    <mergeCell ref="C4:E4"/>
    <mergeCell ref="F4:F5"/>
    <mergeCell ref="A2:F2"/>
  </mergeCells>
  <pageMargins left="0.70866141732283472" right="0.70866141732283472" top="0.74803149606299213" bottom="0.74803149606299213" header="0.31496062992125984" footer="0.31496062992125984"/>
  <pageSetup paperSize="9" scale="7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Q37"/>
  <sheetViews>
    <sheetView view="pageBreakPreview" zoomScale="85" zoomScaleNormal="100" zoomScaleSheetLayoutView="85" workbookViewId="0">
      <selection activeCell="G8" sqref="G8:N29"/>
    </sheetView>
  </sheetViews>
  <sheetFormatPr defaultRowHeight="15"/>
  <cols>
    <col min="1" max="1" width="9.140625" style="2"/>
    <col min="2" max="2" width="40.42578125" style="1" customWidth="1"/>
    <col min="3" max="4" width="16.5703125" customWidth="1"/>
    <col min="5" max="5" width="17.28515625" customWidth="1"/>
    <col min="6" max="8" width="13.28515625" customWidth="1"/>
    <col min="9" max="9" width="12.28515625" style="81" bestFit="1" customWidth="1"/>
    <col min="10" max="10" width="12.140625" style="81" bestFit="1" customWidth="1"/>
  </cols>
  <sheetData>
    <row r="1" spans="1:17">
      <c r="A1" s="127"/>
      <c r="B1" s="128"/>
      <c r="C1" s="124"/>
      <c r="D1" s="129"/>
      <c r="E1" s="130"/>
    </row>
    <row r="2" spans="1:17" ht="77.25" customHeight="1">
      <c r="A2" s="397" t="s">
        <v>335</v>
      </c>
      <c r="B2" s="397"/>
      <c r="C2" s="397"/>
      <c r="D2" s="397"/>
      <c r="E2" s="397"/>
    </row>
    <row r="3" spans="1:17">
      <c r="A3" s="127"/>
      <c r="B3" s="128"/>
      <c r="C3" s="264"/>
      <c r="D3" s="124"/>
      <c r="E3" s="124"/>
    </row>
    <row r="4" spans="1:17">
      <c r="A4" s="243"/>
      <c r="B4" s="244"/>
      <c r="C4" s="263"/>
      <c r="D4" s="263"/>
      <c r="E4" s="263"/>
      <c r="I4" s="126"/>
      <c r="J4" s="126"/>
      <c r="K4" s="126"/>
    </row>
    <row r="5" spans="1:17">
      <c r="A5" s="243"/>
      <c r="B5" s="244"/>
      <c r="C5" s="263"/>
      <c r="D5" s="263"/>
      <c r="E5" s="236" t="s">
        <v>331</v>
      </c>
      <c r="I5" s="126"/>
      <c r="J5" s="126"/>
      <c r="K5" s="126"/>
    </row>
    <row r="6" spans="1:17" ht="30">
      <c r="A6" s="246" t="s">
        <v>0</v>
      </c>
      <c r="B6" s="246" t="s">
        <v>8</v>
      </c>
      <c r="C6" s="239" t="s">
        <v>307</v>
      </c>
      <c r="D6" s="239" t="s">
        <v>306</v>
      </c>
      <c r="E6" s="239" t="s">
        <v>305</v>
      </c>
    </row>
    <row r="7" spans="1:17">
      <c r="A7" s="247">
        <v>1</v>
      </c>
      <c r="B7" s="248">
        <v>2</v>
      </c>
      <c r="C7" s="240">
        <v>3</v>
      </c>
      <c r="D7" s="240">
        <v>4</v>
      </c>
      <c r="E7" s="240">
        <v>5</v>
      </c>
    </row>
    <row r="8" spans="1:17" ht="30">
      <c r="A8" s="247" t="s">
        <v>9</v>
      </c>
      <c r="B8" s="252" t="s">
        <v>197</v>
      </c>
      <c r="C8" s="241">
        <f>C9+C10+C11+C12+C13+C22</f>
        <v>2195.3296915899905</v>
      </c>
      <c r="D8" s="241">
        <f>D9+D10+D11+D12+D13+D22</f>
        <v>2213.0348292979547</v>
      </c>
      <c r="E8" s="241">
        <f>E9+E10+E11+E12+E13+E22</f>
        <v>2013.8855967530824</v>
      </c>
      <c r="F8" s="81"/>
      <c r="G8" s="81"/>
      <c r="H8" s="81"/>
      <c r="K8" s="81"/>
      <c r="L8" s="81"/>
      <c r="M8" s="81"/>
      <c r="O8" s="125"/>
      <c r="P8" s="125"/>
      <c r="Q8" s="125"/>
    </row>
    <row r="9" spans="1:17">
      <c r="A9" s="247" t="s">
        <v>28</v>
      </c>
      <c r="B9" s="252" t="s">
        <v>311</v>
      </c>
      <c r="C9" s="241">
        <f>прил.3.1!C8+прил.3.2!D8</f>
        <v>0</v>
      </c>
      <c r="D9" s="241">
        <f>прил.3.1!D8+прил.3.2!E8</f>
        <v>0</v>
      </c>
      <c r="E9" s="241">
        <f>прил.3.1!E8+прил.3.2!F8</f>
        <v>0</v>
      </c>
      <c r="G9" s="265"/>
      <c r="H9" s="265"/>
      <c r="K9" s="81"/>
      <c r="L9" s="81"/>
      <c r="M9" s="81"/>
      <c r="O9" s="76"/>
      <c r="P9" s="76"/>
      <c r="Q9" s="76"/>
    </row>
    <row r="10" spans="1:17" ht="45">
      <c r="A10" s="247" t="s">
        <v>29</v>
      </c>
      <c r="B10" s="266" t="s">
        <v>312</v>
      </c>
      <c r="C10" s="241">
        <f>прил.3.1!C9+прил.3.2!D9</f>
        <v>488.2246355098228</v>
      </c>
      <c r="D10" s="241">
        <f>прил.3.1!D9+прил.3.2!E9</f>
        <v>0</v>
      </c>
      <c r="E10" s="241">
        <f>прил.3.1!E9+прил.3.2!F9</f>
        <v>0</v>
      </c>
      <c r="F10" s="267"/>
      <c r="G10" s="267"/>
      <c r="H10" s="81"/>
      <c r="K10" s="81"/>
      <c r="L10" s="81"/>
      <c r="M10" s="81"/>
    </row>
    <row r="11" spans="1:17">
      <c r="A11" s="247" t="s">
        <v>30</v>
      </c>
      <c r="B11" s="252" t="s">
        <v>12</v>
      </c>
      <c r="C11" s="272">
        <f>прил.3.1!C10+прил.3.2!D10</f>
        <v>1262.6195590549646</v>
      </c>
      <c r="D11" s="241">
        <f>прил.3.1!D10+прил.3.2!E10</f>
        <v>1262.5087206266494</v>
      </c>
      <c r="E11" s="241">
        <f>прил.3.1!E10+прил.3.2!F10</f>
        <v>1094.5061793940515</v>
      </c>
      <c r="F11" s="265"/>
      <c r="G11" s="265"/>
      <c r="H11" s="265"/>
      <c r="K11" s="81"/>
      <c r="L11" s="81"/>
      <c r="M11" s="81"/>
    </row>
    <row r="12" spans="1:17">
      <c r="A12" s="247" t="s">
        <v>31</v>
      </c>
      <c r="B12" s="252" t="s">
        <v>13</v>
      </c>
      <c r="C12" s="241">
        <f>прил.3.1!C11+прил.3.2!D11</f>
        <v>379.59727958444125</v>
      </c>
      <c r="D12" s="241">
        <f>прил.3.1!D11+прил.3.2!E11</f>
        <v>378.75261618799482</v>
      </c>
      <c r="E12" s="241">
        <f>прил.3.1!E11+прил.3.2!F11</f>
        <v>328.35185381821543</v>
      </c>
      <c r="F12" s="265"/>
      <c r="G12" s="265"/>
      <c r="H12" s="265"/>
      <c r="K12" s="81"/>
      <c r="L12" s="81"/>
      <c r="M12" s="81"/>
    </row>
    <row r="13" spans="1:17">
      <c r="A13" s="247" t="s">
        <v>32</v>
      </c>
      <c r="B13" s="252" t="s">
        <v>14</v>
      </c>
      <c r="C13" s="241">
        <f>C14+C15+C16</f>
        <v>0</v>
      </c>
      <c r="D13" s="241">
        <f>D14+D15+D16</f>
        <v>466.39088156436003</v>
      </c>
      <c r="E13" s="241">
        <f>E14+E15+E16</f>
        <v>495.12824940971637</v>
      </c>
      <c r="F13" s="81"/>
      <c r="G13" s="81"/>
      <c r="H13" s="81"/>
      <c r="K13" s="81"/>
      <c r="L13" s="81"/>
      <c r="M13" s="81"/>
    </row>
    <row r="14" spans="1:17" ht="30">
      <c r="A14" s="247" t="s">
        <v>33</v>
      </c>
      <c r="B14" s="252" t="s">
        <v>15</v>
      </c>
      <c r="C14" s="241">
        <f>прил.3.1!C13+прил.3.2!D13</f>
        <v>0</v>
      </c>
      <c r="D14" s="241">
        <f>прил.3.1!D13+прил.3.2!E13</f>
        <v>302.26474788289556</v>
      </c>
      <c r="E14" s="241">
        <f>прил.3.1!E13+прил.3.2!F13</f>
        <v>352.84244608848968</v>
      </c>
      <c r="F14" s="81"/>
      <c r="G14" s="81"/>
      <c r="H14" s="81"/>
      <c r="K14" s="81"/>
      <c r="L14" s="81"/>
      <c r="M14" s="81"/>
    </row>
    <row r="15" spans="1:17" ht="45">
      <c r="A15" s="247" t="s">
        <v>34</v>
      </c>
      <c r="B15" s="252" t="s">
        <v>16</v>
      </c>
      <c r="C15" s="241">
        <f>прил.3.1!C14+прил.3.2!D14</f>
        <v>0</v>
      </c>
      <c r="D15" s="241">
        <f>прил.3.1!D14+прил.3.2!E14</f>
        <v>0</v>
      </c>
      <c r="E15" s="241">
        <f>прил.3.1!E14+прил.3.2!F14</f>
        <v>0</v>
      </c>
      <c r="F15" s="81"/>
      <c r="G15" s="81"/>
      <c r="H15" s="81"/>
      <c r="K15" s="81"/>
      <c r="L15" s="81"/>
      <c r="M15" s="81"/>
    </row>
    <row r="16" spans="1:17" ht="30">
      <c r="A16" s="247" t="s">
        <v>35</v>
      </c>
      <c r="B16" s="252" t="s">
        <v>17</v>
      </c>
      <c r="C16" s="241">
        <f>C17+C18+C19+C20+C21</f>
        <v>0</v>
      </c>
      <c r="D16" s="241">
        <f>D17+D18+D19+D20+D21</f>
        <v>164.12613368146447</v>
      </c>
      <c r="E16" s="241">
        <f>E17+E18+E19+E20+E21</f>
        <v>142.28580332122669</v>
      </c>
      <c r="F16" s="81"/>
      <c r="G16" s="81"/>
      <c r="H16" s="81"/>
      <c r="K16" s="81"/>
      <c r="L16" s="81"/>
      <c r="M16" s="81"/>
    </row>
    <row r="17" spans="1:13">
      <c r="A17" s="247" t="s">
        <v>36</v>
      </c>
      <c r="B17" s="266" t="s">
        <v>18</v>
      </c>
      <c r="C17" s="241">
        <f>прил.3.1!C16+прил.3.2!D16</f>
        <v>0</v>
      </c>
      <c r="D17" s="241">
        <f>прил.3.1!D16+прил.3.2!E16</f>
        <v>0</v>
      </c>
      <c r="E17" s="241">
        <f>прил.3.1!E16+прил.3.2!F16</f>
        <v>0</v>
      </c>
      <c r="F17" s="81"/>
      <c r="G17" s="81"/>
      <c r="H17" s="81"/>
      <c r="K17" s="81"/>
      <c r="L17" s="81"/>
      <c r="M17" s="81"/>
    </row>
    <row r="18" spans="1:13" ht="30">
      <c r="A18" s="247" t="s">
        <v>37</v>
      </c>
      <c r="B18" s="266" t="s">
        <v>19</v>
      </c>
      <c r="C18" s="241">
        <f>прил.3.1!C17+прил.3.2!D17</f>
        <v>0</v>
      </c>
      <c r="D18" s="241">
        <f>прил.3.1!D17+прил.3.2!E17</f>
        <v>0</v>
      </c>
      <c r="E18" s="241">
        <f>прил.3.1!E17+прил.3.2!F17</f>
        <v>0</v>
      </c>
      <c r="F18" s="81"/>
      <c r="G18" s="81"/>
      <c r="H18" s="81"/>
      <c r="K18" s="81"/>
      <c r="L18" s="81"/>
      <c r="M18" s="81"/>
    </row>
    <row r="19" spans="1:13" ht="60">
      <c r="A19" s="247" t="s">
        <v>38</v>
      </c>
      <c r="B19" s="266" t="s">
        <v>20</v>
      </c>
      <c r="C19" s="241">
        <f>прил.3.1!C18+прил.3.2!D18</f>
        <v>0</v>
      </c>
      <c r="D19" s="241">
        <f>прил.3.1!D18+прил.3.2!E18</f>
        <v>0</v>
      </c>
      <c r="E19" s="241">
        <f>прил.3.1!E18+прил.3.2!F18</f>
        <v>0</v>
      </c>
      <c r="F19" s="81"/>
      <c r="G19" s="81"/>
      <c r="H19" s="81"/>
      <c r="K19" s="81"/>
      <c r="L19" s="81"/>
      <c r="M19" s="81"/>
    </row>
    <row r="20" spans="1:13">
      <c r="A20" s="247" t="s">
        <v>39</v>
      </c>
      <c r="B20" s="252" t="s">
        <v>21</v>
      </c>
      <c r="C20" s="241">
        <f>прил.3.1!C19+прил.3.2!D19</f>
        <v>0</v>
      </c>
      <c r="D20" s="241">
        <f>прил.3.1!D19+прил.3.2!E19</f>
        <v>0</v>
      </c>
      <c r="E20" s="241">
        <f>прил.3.1!E19+прил.3.2!F19</f>
        <v>0</v>
      </c>
      <c r="F20" s="81"/>
      <c r="G20" s="81"/>
      <c r="H20" s="81"/>
      <c r="K20" s="81"/>
      <c r="L20" s="81"/>
      <c r="M20" s="81"/>
    </row>
    <row r="21" spans="1:13" ht="30">
      <c r="A21" s="247" t="s">
        <v>40</v>
      </c>
      <c r="B21" s="252" t="s">
        <v>22</v>
      </c>
      <c r="C21" s="241">
        <f>прил.3.1!C20+прил.3.2!D20</f>
        <v>0</v>
      </c>
      <c r="D21" s="241">
        <f>прил.3.1!D20+прил.3.2!E20</f>
        <v>164.12613368146447</v>
      </c>
      <c r="E21" s="241">
        <f>прил.3.1!E20+прил.3.2!F20</f>
        <v>142.28580332122669</v>
      </c>
      <c r="F21" s="81"/>
      <c r="G21" s="81"/>
      <c r="H21" s="81"/>
      <c r="K21" s="81"/>
      <c r="L21" s="81"/>
      <c r="M21" s="81"/>
    </row>
    <row r="22" spans="1:13">
      <c r="A22" s="247" t="s">
        <v>41</v>
      </c>
      <c r="B22" s="252" t="s">
        <v>23</v>
      </c>
      <c r="C22" s="241">
        <f>прил.3.1!C21+прил.3.2!D21</f>
        <v>64.888217440761906</v>
      </c>
      <c r="D22" s="241">
        <f>прил.3.1!D21+прил.3.2!E21</f>
        <v>105.38261091895023</v>
      </c>
      <c r="E22" s="241">
        <f>прил.3.1!E21+прил.3.2!F21</f>
        <v>95.899314131099146</v>
      </c>
      <c r="F22" s="81"/>
      <c r="G22" s="81"/>
      <c r="H22" s="81"/>
      <c r="K22" s="81"/>
      <c r="L22" s="81"/>
      <c r="M22" s="81"/>
    </row>
    <row r="23" spans="1:13">
      <c r="A23" s="247" t="s">
        <v>42</v>
      </c>
      <c r="B23" s="252" t="s">
        <v>24</v>
      </c>
      <c r="C23" s="241">
        <f>прил.3.1!C22+прил.3.2!D22</f>
        <v>0</v>
      </c>
      <c r="D23" s="241">
        <f>прил.3.1!D22+прил.3.2!E22</f>
        <v>0</v>
      </c>
      <c r="E23" s="241">
        <f>прил.3.1!E22+прил.3.2!F22</f>
        <v>0</v>
      </c>
      <c r="F23" s="81"/>
      <c r="G23" s="81"/>
      <c r="H23" s="81"/>
      <c r="K23" s="81"/>
      <c r="L23" s="81"/>
      <c r="M23" s="81"/>
    </row>
    <row r="24" spans="1:13">
      <c r="A24" s="247" t="s">
        <v>43</v>
      </c>
      <c r="B24" s="252" t="s">
        <v>25</v>
      </c>
      <c r="C24" s="241">
        <f>прил.3.1!C23+прил.3.2!D23</f>
        <v>0</v>
      </c>
      <c r="D24" s="241">
        <f>прил.3.1!D23+прил.3.2!E23</f>
        <v>0</v>
      </c>
      <c r="E24" s="241">
        <f>прил.3.1!E23+прил.3.2!F23</f>
        <v>0</v>
      </c>
      <c r="F24" s="81"/>
      <c r="G24" s="81"/>
      <c r="H24" s="81"/>
      <c r="K24" s="81"/>
      <c r="L24" s="81"/>
      <c r="M24" s="81"/>
    </row>
    <row r="25" spans="1:13">
      <c r="A25" s="247" t="s">
        <v>44</v>
      </c>
      <c r="B25" s="252" t="s">
        <v>26</v>
      </c>
      <c r="C25" s="241">
        <f>прил.3.1!C24+прил.3.2!D24</f>
        <v>0</v>
      </c>
      <c r="D25" s="241">
        <f>прил.3.1!D24+прил.3.2!E24</f>
        <v>0</v>
      </c>
      <c r="E25" s="241">
        <f>прил.3.1!E24+прил.3.2!F24</f>
        <v>0</v>
      </c>
      <c r="F25" s="81"/>
      <c r="G25" s="81"/>
      <c r="H25" s="81"/>
      <c r="K25" s="81"/>
      <c r="L25" s="81"/>
      <c r="M25" s="81"/>
    </row>
    <row r="26" spans="1:13" ht="30">
      <c r="A26" s="247" t="s">
        <v>45</v>
      </c>
      <c r="B26" s="252" t="s">
        <v>27</v>
      </c>
      <c r="C26" s="241">
        <f>прил.3.1!C25+прил.3.2!D25</f>
        <v>64.888217440761906</v>
      </c>
      <c r="D26" s="241">
        <f>прил.3.1!D25+прил.3.2!E25</f>
        <v>105.38261091895023</v>
      </c>
      <c r="E26" s="241">
        <f>прил.3.1!E25+прил.3.2!F25</f>
        <v>95.899314131099146</v>
      </c>
      <c r="F26" s="81"/>
      <c r="G26" s="81"/>
      <c r="H26" s="81"/>
      <c r="K26" s="81"/>
      <c r="L26" s="81"/>
      <c r="M26" s="81"/>
    </row>
    <row r="27" spans="1:13">
      <c r="A27" s="243"/>
      <c r="B27" s="244"/>
      <c r="C27" s="250"/>
      <c r="D27" s="250"/>
      <c r="E27" s="250"/>
      <c r="K27" s="81"/>
      <c r="L27" s="81"/>
      <c r="M27" s="81"/>
    </row>
    <row r="28" spans="1:13" ht="15.75">
      <c r="A28" s="75"/>
      <c r="B28" s="75"/>
      <c r="C28" s="57"/>
      <c r="D28" s="17"/>
      <c r="E28" s="16"/>
    </row>
    <row r="29" spans="1:13" ht="15.75">
      <c r="A29" s="270"/>
      <c r="B29" s="271"/>
      <c r="C29" s="17"/>
      <c r="D29" s="17"/>
      <c r="E29" s="16"/>
    </row>
    <row r="30" spans="1:13" ht="15.75">
      <c r="A30" s="17"/>
      <c r="C30" s="17"/>
      <c r="D30" s="17"/>
      <c r="E30" s="17"/>
    </row>
    <row r="31" spans="1:13" ht="15.75">
      <c r="A31" s="270"/>
      <c r="C31" s="17"/>
      <c r="D31" s="17"/>
      <c r="E31" s="16"/>
    </row>
    <row r="32" spans="1:13" ht="15.75">
      <c r="A32" s="270"/>
      <c r="E32" s="16"/>
    </row>
    <row r="37" spans="3:3">
      <c r="C37" s="251"/>
    </row>
  </sheetData>
  <customSheetViews>
    <customSheetView guid="{C7B34CB4-A34B-473E-A95E-A8720F43F497}" scale="85" showPageBreaks="1" fitToPage="1" printArea="1" view="pageBreakPreview" topLeftCell="A3">
      <selection activeCell="G8" sqref="G8:N29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</customSheetViews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87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31"/>
  <sheetViews>
    <sheetView view="pageBreakPreview" zoomScale="85" zoomScaleNormal="100" zoomScaleSheetLayoutView="85" workbookViewId="0">
      <selection activeCell="D12" sqref="D12:E12"/>
    </sheetView>
  </sheetViews>
  <sheetFormatPr defaultRowHeight="15"/>
  <cols>
    <col min="1" max="1" width="9.140625" style="2"/>
    <col min="2" max="2" width="47.7109375" style="1" customWidth="1"/>
    <col min="3" max="3" width="14.140625" customWidth="1"/>
    <col min="4" max="4" width="13.7109375" customWidth="1"/>
    <col min="5" max="5" width="16.85546875" customWidth="1"/>
    <col min="6" max="6" width="13.28515625" customWidth="1"/>
    <col min="7" max="7" width="12.28515625" bestFit="1" customWidth="1"/>
    <col min="8" max="8" width="12.140625" bestFit="1" customWidth="1"/>
    <col min="9" max="10" width="10.7109375" bestFit="1" customWidth="1"/>
  </cols>
  <sheetData>
    <row r="1" spans="1:15">
      <c r="A1" s="127"/>
      <c r="B1" s="128"/>
      <c r="C1" s="124"/>
      <c r="D1" s="124"/>
      <c r="E1" s="130"/>
    </row>
    <row r="2" spans="1:15" ht="29.25" customHeight="1">
      <c r="A2" s="397" t="s">
        <v>308</v>
      </c>
      <c r="B2" s="397"/>
      <c r="C2" s="397"/>
      <c r="D2" s="397"/>
      <c r="E2" s="397"/>
    </row>
    <row r="3" spans="1:15">
      <c r="A3" s="243"/>
      <c r="B3" s="244"/>
      <c r="C3" s="245"/>
      <c r="D3" s="245"/>
      <c r="E3" s="245"/>
    </row>
    <row r="4" spans="1:15">
      <c r="A4" s="243"/>
      <c r="B4" s="244"/>
      <c r="C4" s="245"/>
      <c r="D4" s="245"/>
      <c r="E4" s="236" t="s">
        <v>331</v>
      </c>
    </row>
    <row r="5" spans="1:15" ht="30">
      <c r="A5" s="246" t="s">
        <v>0</v>
      </c>
      <c r="B5" s="246" t="s">
        <v>8</v>
      </c>
      <c r="C5" s="239" t="s">
        <v>307</v>
      </c>
      <c r="D5" s="239" t="s">
        <v>306</v>
      </c>
      <c r="E5" s="239" t="s">
        <v>305</v>
      </c>
    </row>
    <row r="6" spans="1:15">
      <c r="A6" s="247">
        <v>1</v>
      </c>
      <c r="B6" s="248">
        <v>2</v>
      </c>
      <c r="C6" s="240">
        <v>3</v>
      </c>
      <c r="D6" s="240">
        <v>4</v>
      </c>
      <c r="E6" s="240">
        <v>5</v>
      </c>
    </row>
    <row r="7" spans="1:15" ht="30">
      <c r="A7" s="247" t="s">
        <v>9</v>
      </c>
      <c r="B7" s="252" t="s">
        <v>197</v>
      </c>
      <c r="C7" s="241">
        <f>C8+C9+C10+C11+C12+C21</f>
        <v>1044.1936254952066</v>
      </c>
      <c r="D7" s="241">
        <f>D8+D9+D10+D11+D12+D21</f>
        <v>1039.3147574992001</v>
      </c>
      <c r="E7" s="241">
        <f>E8+E9+E10+E11+E12+E21</f>
        <v>754.25158668204995</v>
      </c>
      <c r="F7" s="4"/>
      <c r="G7" s="4"/>
      <c r="H7" s="4"/>
      <c r="I7" s="77"/>
      <c r="J7" s="77"/>
      <c r="K7" s="4"/>
      <c r="L7" s="4"/>
      <c r="M7" s="4"/>
      <c r="N7" s="125"/>
      <c r="O7" s="125"/>
    </row>
    <row r="8" spans="1:15">
      <c r="A8" s="247" t="s">
        <v>28</v>
      </c>
      <c r="B8" s="252" t="s">
        <v>10</v>
      </c>
      <c r="C8" s="241"/>
      <c r="D8" s="241"/>
      <c r="E8" s="241"/>
      <c r="G8" s="4"/>
      <c r="H8" s="4"/>
      <c r="I8" s="77"/>
      <c r="J8" s="77"/>
      <c r="K8" s="4"/>
      <c r="L8" s="4"/>
      <c r="M8" s="4"/>
      <c r="N8" s="251"/>
      <c r="O8" s="251"/>
    </row>
    <row r="9" spans="1:15">
      <c r="A9" s="247" t="s">
        <v>29</v>
      </c>
      <c r="B9" s="252" t="s">
        <v>11</v>
      </c>
      <c r="C9" s="241">
        <v>232.2516056275102</v>
      </c>
      <c r="D9" s="241">
        <v>0</v>
      </c>
      <c r="E9" s="241">
        <v>0</v>
      </c>
      <c r="G9" s="4"/>
      <c r="H9" s="4"/>
      <c r="I9" s="77"/>
      <c r="J9" s="77"/>
      <c r="K9" s="4"/>
      <c r="L9" s="4"/>
      <c r="M9" s="4"/>
    </row>
    <row r="10" spans="1:15">
      <c r="A10" s="247" t="s">
        <v>30</v>
      </c>
      <c r="B10" s="252" t="s">
        <v>12</v>
      </c>
      <c r="C10" s="241">
        <v>600.53265663350271</v>
      </c>
      <c r="D10" s="241">
        <v>584.19980296446681</v>
      </c>
      <c r="E10" s="241">
        <v>378.96057441597929</v>
      </c>
      <c r="G10" s="4"/>
      <c r="H10" s="4"/>
      <c r="I10" s="77"/>
      <c r="J10" s="77"/>
      <c r="K10" s="4"/>
      <c r="L10" s="4"/>
      <c r="M10" s="4"/>
    </row>
    <row r="11" spans="1:15">
      <c r="A11" s="247" t="s">
        <v>31</v>
      </c>
      <c r="B11" s="252" t="s">
        <v>13</v>
      </c>
      <c r="C11" s="241">
        <v>180.54572426417747</v>
      </c>
      <c r="D11" s="241">
        <v>175.25994088934004</v>
      </c>
      <c r="E11" s="241">
        <v>113.68817232479378</v>
      </c>
      <c r="G11" s="4"/>
      <c r="H11" s="4"/>
      <c r="I11" s="77"/>
      <c r="J11" s="77"/>
      <c r="K11" s="4"/>
      <c r="L11" s="4"/>
      <c r="M11" s="4"/>
    </row>
    <row r="12" spans="1:15">
      <c r="A12" s="247" t="s">
        <v>32</v>
      </c>
      <c r="B12" s="252" t="s">
        <v>14</v>
      </c>
      <c r="C12" s="241">
        <f>C13+C14+C15</f>
        <v>0</v>
      </c>
      <c r="D12" s="241">
        <f>D13+D14+D15</f>
        <v>230.36383471685994</v>
      </c>
      <c r="E12" s="241">
        <f>E13+E14+E15</f>
        <v>225.68609771832215</v>
      </c>
      <c r="G12" s="4"/>
      <c r="H12" s="4"/>
      <c r="I12" s="77"/>
      <c r="J12" s="77"/>
      <c r="K12" s="4"/>
      <c r="L12" s="4"/>
      <c r="M12" s="4"/>
    </row>
    <row r="13" spans="1:15">
      <c r="A13" s="247" t="s">
        <v>33</v>
      </c>
      <c r="B13" s="252" t="s">
        <v>15</v>
      </c>
      <c r="C13" s="241"/>
      <c r="D13" s="241">
        <v>154.41786033147923</v>
      </c>
      <c r="E13" s="241">
        <v>176.42122304424484</v>
      </c>
      <c r="G13" s="4"/>
      <c r="H13" s="4"/>
      <c r="I13" s="77"/>
      <c r="J13" s="77"/>
      <c r="K13" s="4"/>
      <c r="L13" s="4"/>
      <c r="M13" s="4"/>
    </row>
    <row r="14" spans="1:15" ht="45">
      <c r="A14" s="247" t="s">
        <v>34</v>
      </c>
      <c r="B14" s="252" t="s">
        <v>16</v>
      </c>
      <c r="C14" s="241"/>
      <c r="D14" s="241"/>
      <c r="E14" s="241"/>
      <c r="G14" s="4"/>
      <c r="H14" s="4"/>
      <c r="I14" s="77"/>
      <c r="J14" s="77"/>
      <c r="K14" s="4"/>
      <c r="L14" s="4"/>
      <c r="M14" s="4"/>
    </row>
    <row r="15" spans="1:15" ht="30">
      <c r="A15" s="247" t="s">
        <v>35</v>
      </c>
      <c r="B15" s="252" t="s">
        <v>17</v>
      </c>
      <c r="C15" s="241">
        <f>C16+C17+C18+C19+C20</f>
        <v>0</v>
      </c>
      <c r="D15" s="241">
        <f>D16+D17+D18+D19+D20</f>
        <v>75.945974385380708</v>
      </c>
      <c r="E15" s="241">
        <f>E16+E17+E18+E19+E20</f>
        <v>49.264874674077305</v>
      </c>
      <c r="G15" s="4"/>
      <c r="H15" s="4"/>
      <c r="I15" s="77"/>
      <c r="J15" s="77"/>
      <c r="K15" s="4"/>
      <c r="L15" s="4"/>
      <c r="M15" s="4"/>
    </row>
    <row r="16" spans="1:15">
      <c r="A16" s="247" t="s">
        <v>36</v>
      </c>
      <c r="B16" s="252" t="s">
        <v>18</v>
      </c>
      <c r="C16" s="241"/>
      <c r="D16" s="241"/>
      <c r="E16" s="241"/>
      <c r="G16" s="4"/>
      <c r="H16" s="4"/>
      <c r="I16" s="77"/>
      <c r="J16" s="77"/>
      <c r="K16" s="4"/>
      <c r="L16" s="4"/>
      <c r="M16" s="4"/>
    </row>
    <row r="17" spans="1:13">
      <c r="A17" s="247" t="s">
        <v>37</v>
      </c>
      <c r="B17" s="252" t="s">
        <v>19</v>
      </c>
      <c r="C17" s="241"/>
      <c r="D17" s="241"/>
      <c r="E17" s="241"/>
      <c r="G17" s="4"/>
      <c r="H17" s="4"/>
      <c r="I17" s="77"/>
      <c r="J17" s="77"/>
      <c r="K17" s="4"/>
      <c r="L17" s="4"/>
      <c r="M17" s="4"/>
    </row>
    <row r="18" spans="1:13" ht="45">
      <c r="A18" s="247" t="s">
        <v>38</v>
      </c>
      <c r="B18" s="252" t="s">
        <v>20</v>
      </c>
      <c r="C18" s="241"/>
      <c r="D18" s="241"/>
      <c r="E18" s="241"/>
      <c r="G18" s="4"/>
      <c r="H18" s="4"/>
      <c r="I18" s="77"/>
      <c r="J18" s="77"/>
      <c r="K18" s="4"/>
      <c r="L18" s="4"/>
      <c r="M18" s="4"/>
    </row>
    <row r="19" spans="1:13">
      <c r="A19" s="247" t="s">
        <v>39</v>
      </c>
      <c r="B19" s="252" t="s">
        <v>21</v>
      </c>
      <c r="C19" s="241"/>
      <c r="D19" s="241"/>
      <c r="E19" s="241"/>
      <c r="G19" s="4"/>
      <c r="H19" s="4"/>
      <c r="I19" s="77"/>
      <c r="J19" s="77"/>
      <c r="K19" s="4"/>
      <c r="L19" s="4"/>
      <c r="M19" s="4"/>
    </row>
    <row r="20" spans="1:13" ht="30">
      <c r="A20" s="247" t="s">
        <v>40</v>
      </c>
      <c r="B20" s="252" t="s">
        <v>22</v>
      </c>
      <c r="C20" s="241"/>
      <c r="D20" s="241">
        <v>75.945974385380708</v>
      </c>
      <c r="E20" s="241">
        <v>49.264874674077305</v>
      </c>
      <c r="G20" s="4"/>
      <c r="H20" s="4"/>
      <c r="I20" s="77"/>
      <c r="J20" s="77"/>
      <c r="K20" s="4"/>
      <c r="L20" s="4"/>
      <c r="M20" s="4"/>
    </row>
    <row r="21" spans="1:13">
      <c r="A21" s="247" t="s">
        <v>41</v>
      </c>
      <c r="B21" s="252" t="s">
        <v>23</v>
      </c>
      <c r="C21" s="241">
        <f>C22+C23+C24+C25</f>
        <v>30.863638970016183</v>
      </c>
      <c r="D21" s="241">
        <f>D22+D23+D24+D25</f>
        <v>49.491178928533351</v>
      </c>
      <c r="E21" s="241">
        <f>E22+E23+E24+E25</f>
        <v>35.916742222954753</v>
      </c>
      <c r="G21" s="4"/>
      <c r="H21" s="4"/>
      <c r="I21" s="77"/>
      <c r="J21" s="77"/>
      <c r="K21" s="4"/>
      <c r="L21" s="4"/>
      <c r="M21" s="4"/>
    </row>
    <row r="22" spans="1:13">
      <c r="A22" s="247" t="s">
        <v>42</v>
      </c>
      <c r="B22" s="252" t="s">
        <v>24</v>
      </c>
      <c r="C22" s="241"/>
      <c r="D22" s="241"/>
      <c r="E22" s="241"/>
      <c r="G22" s="4"/>
      <c r="H22" s="4"/>
      <c r="I22" s="77"/>
      <c r="J22" s="77"/>
      <c r="K22" s="4"/>
      <c r="L22" s="4"/>
      <c r="M22" s="4"/>
    </row>
    <row r="23" spans="1:13">
      <c r="A23" s="247" t="s">
        <v>43</v>
      </c>
      <c r="B23" s="252" t="s">
        <v>25</v>
      </c>
      <c r="C23" s="241"/>
      <c r="D23" s="241"/>
      <c r="E23" s="241"/>
      <c r="G23" s="4"/>
      <c r="H23" s="4"/>
      <c r="I23" s="77"/>
      <c r="J23" s="77"/>
      <c r="K23" s="4"/>
      <c r="L23" s="4"/>
      <c r="M23" s="4"/>
    </row>
    <row r="24" spans="1:13">
      <c r="A24" s="247" t="s">
        <v>44</v>
      </c>
      <c r="B24" s="252" t="s">
        <v>26</v>
      </c>
      <c r="C24" s="241"/>
      <c r="D24" s="241"/>
      <c r="E24" s="241"/>
      <c r="G24" s="4"/>
      <c r="H24" s="4"/>
      <c r="I24" s="77"/>
      <c r="J24" s="77"/>
      <c r="K24" s="4"/>
      <c r="L24" s="4"/>
      <c r="M24" s="4"/>
    </row>
    <row r="25" spans="1:13" ht="30">
      <c r="A25" s="247" t="s">
        <v>45</v>
      </c>
      <c r="B25" s="252" t="s">
        <v>27</v>
      </c>
      <c r="C25" s="241">
        <v>30.863638970016183</v>
      </c>
      <c r="D25" s="241">
        <v>49.491178928533351</v>
      </c>
      <c r="E25" s="241">
        <v>35.916742222954753</v>
      </c>
      <c r="G25" s="4"/>
      <c r="H25" s="4"/>
      <c r="I25" s="77"/>
      <c r="J25" s="77"/>
      <c r="K25" s="4"/>
      <c r="L25" s="4"/>
      <c r="M25" s="4"/>
    </row>
    <row r="26" spans="1:13">
      <c r="A26" s="243"/>
      <c r="B26" s="244"/>
      <c r="C26" s="250"/>
      <c r="D26" s="250"/>
      <c r="E26" s="250"/>
      <c r="K26" s="4"/>
      <c r="L26" s="4"/>
      <c r="M26" s="4"/>
    </row>
    <row r="27" spans="1:13" ht="15.75">
      <c r="A27" s="75"/>
      <c r="B27" s="75"/>
      <c r="C27" s="17"/>
      <c r="D27" s="17"/>
      <c r="E27" s="16"/>
      <c r="K27" s="4"/>
      <c r="L27" s="4"/>
      <c r="M27" s="4"/>
    </row>
    <row r="28" spans="1:13" ht="15.75">
      <c r="A28" s="270"/>
      <c r="B28" s="271"/>
      <c r="C28" s="17"/>
      <c r="D28" s="17"/>
      <c r="E28" s="16"/>
    </row>
    <row r="29" spans="1:13" ht="15.75">
      <c r="A29" s="17"/>
      <c r="C29" s="17"/>
      <c r="D29" s="17"/>
      <c r="E29" s="17"/>
    </row>
    <row r="30" spans="1:13" ht="15.75">
      <c r="A30" s="270"/>
      <c r="C30" s="17"/>
      <c r="D30" s="17"/>
      <c r="E30" s="16"/>
    </row>
    <row r="31" spans="1:13" ht="15.75">
      <c r="A31" s="270"/>
      <c r="E31" s="16"/>
    </row>
  </sheetData>
  <customSheetViews>
    <customSheetView guid="{C7B34CB4-A34B-473E-A95E-A8720F43F497}" scale="85" showPageBreaks="1" fitToPage="1" printArea="1" view="pageBreakPreview">
      <selection activeCell="D12" sqref="D12:E12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scale="85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O31"/>
  <sheetViews>
    <sheetView view="pageBreakPreview" topLeftCell="B1" zoomScale="85" zoomScaleNormal="100" zoomScaleSheetLayoutView="85" workbookViewId="0">
      <selection activeCell="E7" sqref="E7:F25"/>
    </sheetView>
  </sheetViews>
  <sheetFormatPr defaultRowHeight="15"/>
  <cols>
    <col min="1" max="1" width="0" hidden="1" customWidth="1"/>
    <col min="2" max="2" width="9.140625" style="2"/>
    <col min="3" max="3" width="45.28515625" style="1" customWidth="1"/>
    <col min="4" max="5" width="16.5703125" customWidth="1"/>
    <col min="6" max="6" width="17.28515625" customWidth="1"/>
    <col min="7" max="7" width="13.28515625" customWidth="1"/>
    <col min="8" max="8" width="12.28515625" bestFit="1" customWidth="1"/>
    <col min="9" max="9" width="12.140625" bestFit="1" customWidth="1"/>
    <col min="10" max="10" width="9.85546875" bestFit="1" customWidth="1"/>
  </cols>
  <sheetData>
    <row r="1" spans="2:15">
      <c r="B1" s="127"/>
      <c r="C1" s="128"/>
      <c r="D1" s="124"/>
      <c r="E1" s="129"/>
      <c r="F1" s="130"/>
    </row>
    <row r="2" spans="2:15" ht="29.25" customHeight="1">
      <c r="B2" s="397" t="s">
        <v>336</v>
      </c>
      <c r="C2" s="397"/>
      <c r="D2" s="397"/>
      <c r="E2" s="397"/>
      <c r="F2" s="397"/>
    </row>
    <row r="3" spans="2:15">
      <c r="B3" s="243"/>
      <c r="C3" s="244"/>
      <c r="D3" s="245"/>
      <c r="E3" s="245"/>
      <c r="F3" s="245"/>
    </row>
    <row r="4" spans="2:15">
      <c r="B4" s="243"/>
      <c r="C4" s="244"/>
      <c r="D4" s="245"/>
      <c r="E4" s="245"/>
      <c r="F4" s="236" t="s">
        <v>50</v>
      </c>
    </row>
    <row r="5" spans="2:15" ht="30">
      <c r="B5" s="246" t="s">
        <v>0</v>
      </c>
      <c r="C5" s="246" t="s">
        <v>8</v>
      </c>
      <c r="D5" s="239" t="s">
        <v>307</v>
      </c>
      <c r="E5" s="239" t="s">
        <v>306</v>
      </c>
      <c r="F5" s="239" t="s">
        <v>305</v>
      </c>
    </row>
    <row r="6" spans="2:15">
      <c r="B6" s="247">
        <v>1</v>
      </c>
      <c r="C6" s="248">
        <v>2</v>
      </c>
      <c r="D6" s="240">
        <v>3</v>
      </c>
      <c r="E6" s="240">
        <v>4</v>
      </c>
      <c r="F6" s="240">
        <v>5</v>
      </c>
    </row>
    <row r="7" spans="2:15" ht="30">
      <c r="B7" s="247" t="s">
        <v>9</v>
      </c>
      <c r="C7" s="249" t="s">
        <v>197</v>
      </c>
      <c r="D7" s="241">
        <f>D8+D9+D10+D11+D12+D21</f>
        <v>1151.1360660947842</v>
      </c>
      <c r="E7" s="241">
        <f>E8+E9+E10+E11+E12+E21</f>
        <v>1173.7200717987544</v>
      </c>
      <c r="F7" s="241">
        <f>F8+F9+F10+F11+F12+F21</f>
        <v>1259.6340100710324</v>
      </c>
      <c r="G7" s="4"/>
      <c r="H7" s="76"/>
      <c r="I7" s="76"/>
      <c r="J7" s="78"/>
      <c r="K7" s="78"/>
      <c r="L7" s="251"/>
      <c r="M7" s="251"/>
      <c r="N7" s="251"/>
      <c r="O7" s="242"/>
    </row>
    <row r="8" spans="2:15">
      <c r="B8" s="247" t="s">
        <v>28</v>
      </c>
      <c r="C8" s="249" t="s">
        <v>10</v>
      </c>
      <c r="D8" s="241"/>
      <c r="E8" s="241"/>
      <c r="F8" s="241"/>
      <c r="H8" s="76"/>
      <c r="I8" s="76"/>
      <c r="J8" s="78"/>
      <c r="K8" s="78"/>
      <c r="L8" s="251"/>
      <c r="M8" s="251"/>
      <c r="N8" s="251"/>
      <c r="O8" s="76"/>
    </row>
    <row r="9" spans="2:15">
      <c r="B9" s="247" t="s">
        <v>29</v>
      </c>
      <c r="C9" s="249" t="s">
        <v>11</v>
      </c>
      <c r="D9" s="241">
        <v>255.9730298823126</v>
      </c>
      <c r="E9" s="241">
        <v>0</v>
      </c>
      <c r="F9" s="241">
        <v>0</v>
      </c>
      <c r="H9" s="76"/>
      <c r="I9" s="76"/>
      <c r="J9" s="78"/>
      <c r="K9" s="78"/>
      <c r="L9" s="251"/>
      <c r="M9" s="251"/>
      <c r="N9" s="251"/>
    </row>
    <row r="10" spans="2:15">
      <c r="B10" s="247" t="s">
        <v>30</v>
      </c>
      <c r="C10" s="249" t="s">
        <v>12</v>
      </c>
      <c r="D10" s="241">
        <v>662.08690242146201</v>
      </c>
      <c r="E10" s="241">
        <v>678.30891766218269</v>
      </c>
      <c r="F10" s="241">
        <v>715.54560497807222</v>
      </c>
      <c r="H10" s="76"/>
      <c r="I10" s="76"/>
      <c r="J10" s="78"/>
      <c r="K10" s="78"/>
      <c r="L10" s="251"/>
      <c r="M10" s="251"/>
      <c r="N10" s="251"/>
      <c r="O10" s="125"/>
    </row>
    <row r="11" spans="2:15">
      <c r="B11" s="247" t="s">
        <v>31</v>
      </c>
      <c r="C11" s="249" t="s">
        <v>13</v>
      </c>
      <c r="D11" s="241">
        <v>199.05155532026382</v>
      </c>
      <c r="E11" s="241">
        <v>203.4926752986548</v>
      </c>
      <c r="F11" s="241">
        <v>214.66368149342165</v>
      </c>
      <c r="H11" s="76"/>
      <c r="I11" s="76"/>
      <c r="J11" s="78"/>
      <c r="K11" s="78"/>
      <c r="L11" s="251"/>
      <c r="M11" s="251"/>
      <c r="N11" s="251"/>
      <c r="O11" s="251"/>
    </row>
    <row r="12" spans="2:15">
      <c r="B12" s="247" t="s">
        <v>32</v>
      </c>
      <c r="C12" s="249" t="s">
        <v>14</v>
      </c>
      <c r="D12" s="241">
        <f>D13+D14+D15</f>
        <v>0</v>
      </c>
      <c r="E12" s="241">
        <f>E13+E14+E15</f>
        <v>236.02704684750006</v>
      </c>
      <c r="F12" s="241">
        <f>F13+F14+F15</f>
        <v>269.4421516913942</v>
      </c>
      <c r="H12" s="76"/>
      <c r="I12" s="76"/>
      <c r="J12" s="78"/>
      <c r="K12" s="78"/>
      <c r="L12" s="251"/>
      <c r="M12" s="251"/>
      <c r="N12" s="251"/>
    </row>
    <row r="13" spans="2:15">
      <c r="B13" s="247" t="s">
        <v>33</v>
      </c>
      <c r="C13" s="249" t="s">
        <v>15</v>
      </c>
      <c r="D13" s="241">
        <v>0</v>
      </c>
      <c r="E13" s="241">
        <v>147.8468875514163</v>
      </c>
      <c r="F13" s="241">
        <v>176.42122304424484</v>
      </c>
      <c r="H13" s="76"/>
      <c r="I13" s="76"/>
      <c r="J13" s="78"/>
      <c r="K13" s="78"/>
      <c r="L13" s="251"/>
      <c r="M13" s="251"/>
      <c r="N13" s="251"/>
    </row>
    <row r="14" spans="2:15" ht="45">
      <c r="B14" s="247" t="s">
        <v>34</v>
      </c>
      <c r="C14" s="249" t="s">
        <v>16</v>
      </c>
      <c r="D14" s="241"/>
      <c r="E14" s="241"/>
      <c r="F14" s="241"/>
      <c r="H14" s="76"/>
      <c r="I14" s="76"/>
      <c r="J14" s="78"/>
      <c r="K14" s="78"/>
      <c r="L14" s="251"/>
      <c r="M14" s="251"/>
      <c r="N14" s="251"/>
    </row>
    <row r="15" spans="2:15" ht="30">
      <c r="B15" s="247" t="s">
        <v>35</v>
      </c>
      <c r="C15" s="249" t="s">
        <v>17</v>
      </c>
      <c r="D15" s="241">
        <f>D16+D17+D18+D19+D20</f>
        <v>0</v>
      </c>
      <c r="E15" s="241">
        <f>E16+E17+E18+E19+E20</f>
        <v>88.180159296083744</v>
      </c>
      <c r="F15" s="241">
        <f>F16+F17+F18+F19+F20</f>
        <v>93.020928647149375</v>
      </c>
      <c r="H15" s="76"/>
      <c r="I15" s="76"/>
      <c r="J15" s="78"/>
      <c r="K15" s="78"/>
      <c r="L15" s="251"/>
      <c r="M15" s="251"/>
      <c r="N15" s="251"/>
    </row>
    <row r="16" spans="2:15">
      <c r="B16" s="247" t="s">
        <v>36</v>
      </c>
      <c r="C16" s="249" t="s">
        <v>18</v>
      </c>
      <c r="D16" s="241"/>
      <c r="E16" s="241"/>
      <c r="F16" s="241"/>
      <c r="H16" s="76"/>
      <c r="I16" s="76"/>
      <c r="J16" s="78"/>
      <c r="K16" s="78"/>
      <c r="L16" s="251"/>
      <c r="M16" s="251"/>
      <c r="N16" s="251"/>
    </row>
    <row r="17" spans="2:14">
      <c r="B17" s="247" t="s">
        <v>37</v>
      </c>
      <c r="C17" s="249" t="s">
        <v>19</v>
      </c>
      <c r="D17" s="241"/>
      <c r="E17" s="241"/>
      <c r="F17" s="241"/>
      <c r="H17" s="76"/>
      <c r="I17" s="76"/>
      <c r="J17" s="78"/>
      <c r="K17" s="78"/>
      <c r="L17" s="251"/>
      <c r="M17" s="251"/>
      <c r="N17" s="251"/>
    </row>
    <row r="18" spans="2:14" ht="45">
      <c r="B18" s="247" t="s">
        <v>38</v>
      </c>
      <c r="C18" s="249" t="s">
        <v>20</v>
      </c>
      <c r="D18" s="241"/>
      <c r="E18" s="241"/>
      <c r="F18" s="241"/>
      <c r="H18" s="76"/>
      <c r="I18" s="76"/>
      <c r="J18" s="78"/>
      <c r="K18" s="78"/>
      <c r="L18" s="251"/>
      <c r="M18" s="251"/>
      <c r="N18" s="251"/>
    </row>
    <row r="19" spans="2:14">
      <c r="B19" s="247" t="s">
        <v>39</v>
      </c>
      <c r="C19" s="249" t="s">
        <v>21</v>
      </c>
      <c r="D19" s="241"/>
      <c r="E19" s="241"/>
      <c r="F19" s="241"/>
      <c r="H19" s="76"/>
      <c r="I19" s="76"/>
      <c r="J19" s="78"/>
      <c r="K19" s="78"/>
      <c r="L19" s="251"/>
      <c r="M19" s="251"/>
      <c r="N19" s="251"/>
    </row>
    <row r="20" spans="2:14" ht="30">
      <c r="B20" s="247" t="s">
        <v>40</v>
      </c>
      <c r="C20" s="249" t="s">
        <v>22</v>
      </c>
      <c r="D20" s="241">
        <v>0</v>
      </c>
      <c r="E20" s="241">
        <v>88.180159296083744</v>
      </c>
      <c r="F20" s="241">
        <v>93.020928647149375</v>
      </c>
      <c r="H20" s="76"/>
      <c r="I20" s="76"/>
      <c r="J20" s="78"/>
      <c r="K20" s="78"/>
      <c r="L20" s="251"/>
      <c r="M20" s="251"/>
      <c r="N20" s="251"/>
    </row>
    <row r="21" spans="2:14">
      <c r="B21" s="247" t="s">
        <v>41</v>
      </c>
      <c r="C21" s="249" t="s">
        <v>23</v>
      </c>
      <c r="D21" s="241">
        <f>D22+D23+D24+D25</f>
        <v>34.024578470745716</v>
      </c>
      <c r="E21" s="241">
        <f>E22+E23+E24+E25</f>
        <v>55.891431990416876</v>
      </c>
      <c r="F21" s="241">
        <f>F22+F23+F24+F25</f>
        <v>59.982571908144394</v>
      </c>
      <c r="H21" s="76"/>
      <c r="I21" s="76"/>
      <c r="J21" s="78"/>
      <c r="K21" s="78"/>
      <c r="L21" s="251"/>
      <c r="M21" s="251"/>
      <c r="N21" s="251"/>
    </row>
    <row r="22" spans="2:14">
      <c r="B22" s="247" t="s">
        <v>42</v>
      </c>
      <c r="C22" s="249" t="s">
        <v>24</v>
      </c>
      <c r="D22" s="241"/>
      <c r="E22" s="241"/>
      <c r="F22" s="241"/>
      <c r="H22" s="76"/>
      <c r="I22" s="76"/>
      <c r="J22" s="78"/>
      <c r="K22" s="78"/>
      <c r="L22" s="251"/>
      <c r="M22" s="251"/>
      <c r="N22" s="251"/>
    </row>
    <row r="23" spans="2:14">
      <c r="B23" s="247" t="s">
        <v>43</v>
      </c>
      <c r="C23" s="249" t="s">
        <v>25</v>
      </c>
      <c r="D23" s="241"/>
      <c r="E23" s="241"/>
      <c r="F23" s="241"/>
      <c r="H23" s="76"/>
      <c r="I23" s="76"/>
      <c r="J23" s="78"/>
      <c r="K23" s="78"/>
      <c r="L23" s="251"/>
      <c r="M23" s="251"/>
      <c r="N23" s="251"/>
    </row>
    <row r="24" spans="2:14">
      <c r="B24" s="247" t="s">
        <v>44</v>
      </c>
      <c r="C24" s="249" t="s">
        <v>26</v>
      </c>
      <c r="D24" s="241"/>
      <c r="E24" s="241"/>
      <c r="F24" s="241"/>
      <c r="H24" s="76"/>
      <c r="I24" s="76"/>
      <c r="J24" s="78"/>
      <c r="K24" s="78"/>
      <c r="L24" s="251"/>
      <c r="M24" s="251"/>
      <c r="N24" s="251"/>
    </row>
    <row r="25" spans="2:14" ht="30">
      <c r="B25" s="247" t="s">
        <v>45</v>
      </c>
      <c r="C25" s="249" t="s">
        <v>27</v>
      </c>
      <c r="D25" s="241">
        <v>34.024578470745716</v>
      </c>
      <c r="E25" s="241">
        <v>55.891431990416876</v>
      </c>
      <c r="F25" s="241">
        <v>59.982571908144394</v>
      </c>
      <c r="H25" s="76"/>
      <c r="I25" s="76"/>
      <c r="J25" s="78"/>
      <c r="K25" s="78"/>
      <c r="L25" s="251"/>
      <c r="M25" s="251"/>
      <c r="N25" s="251"/>
    </row>
    <row r="26" spans="2:14">
      <c r="B26" s="243"/>
      <c r="C26" s="244"/>
      <c r="D26" s="250"/>
      <c r="E26" s="250"/>
      <c r="F26" s="250"/>
    </row>
    <row r="27" spans="2:14" ht="15.75">
      <c r="B27" s="75"/>
      <c r="C27" s="75"/>
      <c r="D27" s="57"/>
      <c r="E27" s="17"/>
      <c r="F27" s="16"/>
    </row>
    <row r="28" spans="2:14" ht="15.75">
      <c r="B28" s="270"/>
      <c r="C28" s="271"/>
      <c r="D28" s="17"/>
      <c r="E28" s="17"/>
      <c r="F28" s="16"/>
    </row>
    <row r="29" spans="2:14" ht="15.75">
      <c r="B29" s="17"/>
      <c r="C29" s="244"/>
      <c r="D29" s="17"/>
      <c r="E29" s="17"/>
      <c r="F29" s="17"/>
    </row>
    <row r="30" spans="2:14" ht="15.75">
      <c r="B30" s="270"/>
      <c r="C30" s="244"/>
      <c r="D30" s="17"/>
      <c r="E30" s="17"/>
      <c r="F30" s="16"/>
    </row>
    <row r="31" spans="2:14" ht="15.75">
      <c r="B31" s="270"/>
      <c r="C31" s="270"/>
      <c r="D31" s="270"/>
      <c r="E31" s="270"/>
      <c r="F31" s="16"/>
    </row>
  </sheetData>
  <customSheetViews>
    <customSheetView guid="{C7B34CB4-A34B-473E-A95E-A8720F43F497}" scale="85" showPageBreaks="1" fitToPage="1" printArea="1" hiddenColumns="1" view="pageBreakPreview" topLeftCell="B1">
      <selection activeCell="E7" sqref="E7:F25"/>
      <pageMargins left="0.70866141732283472" right="0.70866141732283472" top="0.74803149606299213" bottom="0.74803149606299213" header="0.31496062992125984" footer="0.31496062992125984"/>
      <pageSetup paperSize="9" scale="83" orientation="portrait" r:id="rId1"/>
    </customSheetView>
  </customSheetViews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3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K17"/>
  <sheetViews>
    <sheetView view="pageBreakPreview" zoomScale="85" zoomScaleNormal="100" zoomScaleSheetLayoutView="85" workbookViewId="0">
      <selection activeCell="J17" sqref="J17"/>
    </sheetView>
  </sheetViews>
  <sheetFormatPr defaultRowHeight="15"/>
  <cols>
    <col min="1" max="1" width="6.7109375" customWidth="1"/>
    <col min="2" max="2" width="41.7109375" customWidth="1"/>
    <col min="3" max="3" width="22.28515625" customWidth="1"/>
    <col min="4" max="5" width="20.7109375" customWidth="1"/>
  </cols>
  <sheetData>
    <row r="1" spans="1:11">
      <c r="B1" s="3"/>
      <c r="C1" s="3"/>
      <c r="D1" s="56"/>
      <c r="E1" s="19"/>
    </row>
    <row r="2" spans="1:11" ht="34.5" customHeight="1">
      <c r="A2" s="404" t="s">
        <v>337</v>
      </c>
      <c r="B2" s="404"/>
      <c r="C2" s="404"/>
      <c r="D2" s="404"/>
      <c r="E2" s="404"/>
    </row>
    <row r="3" spans="1:11">
      <c r="A3" s="253"/>
      <c r="B3" s="253"/>
      <c r="C3" s="253"/>
      <c r="D3" s="253"/>
      <c r="E3" s="253"/>
    </row>
    <row r="4" spans="1:11">
      <c r="A4" s="245"/>
      <c r="B4" s="245"/>
      <c r="C4" s="245"/>
      <c r="D4" s="245"/>
      <c r="E4" s="236" t="s">
        <v>51</v>
      </c>
    </row>
    <row r="5" spans="1:11" ht="75">
      <c r="A5" s="246" t="s">
        <v>0</v>
      </c>
      <c r="B5" s="246" t="s">
        <v>8</v>
      </c>
      <c r="C5" s="239" t="s">
        <v>303</v>
      </c>
      <c r="D5" s="239" t="s">
        <v>304</v>
      </c>
      <c r="E5" s="239" t="s">
        <v>309</v>
      </c>
    </row>
    <row r="6" spans="1:11">
      <c r="A6" s="247">
        <v>1</v>
      </c>
      <c r="B6" s="248">
        <v>2</v>
      </c>
      <c r="C6" s="240">
        <v>3</v>
      </c>
      <c r="D6" s="240">
        <v>4</v>
      </c>
      <c r="E6" s="240">
        <v>5</v>
      </c>
    </row>
    <row r="7" spans="1:11">
      <c r="A7" s="398" t="s">
        <v>46</v>
      </c>
      <c r="B7" s="399"/>
      <c r="C7" s="399"/>
      <c r="D7" s="399"/>
      <c r="E7" s="400"/>
    </row>
    <row r="8" spans="1:11">
      <c r="A8" s="254" t="s">
        <v>9</v>
      </c>
      <c r="B8" s="254" t="s">
        <v>47</v>
      </c>
      <c r="C8" s="262">
        <f>прил.2!F25</f>
        <v>7734.7675962607891</v>
      </c>
      <c r="D8" s="262">
        <f>прил.2!F16</f>
        <v>11547.941749991112</v>
      </c>
      <c r="E8" s="262">
        <f>прил.2!F7</f>
        <v>7252.4191027120187</v>
      </c>
      <c r="J8" s="74"/>
      <c r="K8" s="72"/>
    </row>
    <row r="9" spans="1:11">
      <c r="A9" s="401" t="s">
        <v>48</v>
      </c>
      <c r="B9" s="402"/>
      <c r="C9" s="402"/>
      <c r="D9" s="402"/>
      <c r="E9" s="403"/>
      <c r="J9" s="74"/>
      <c r="K9" s="72"/>
    </row>
    <row r="10" spans="1:11">
      <c r="A10" s="254" t="s">
        <v>49</v>
      </c>
      <c r="B10" s="254" t="s">
        <v>47</v>
      </c>
      <c r="C10" s="262">
        <f>прил.2!F26</f>
        <v>8526.9338229243258</v>
      </c>
      <c r="D10" s="262">
        <f>прил.2!F17</f>
        <v>13041.334131097272</v>
      </c>
      <c r="E10" s="262">
        <f>прил.2!F8</f>
        <v>12111.865481452234</v>
      </c>
      <c r="J10" s="74"/>
      <c r="K10" s="72"/>
    </row>
    <row r="11" spans="1:11">
      <c r="A11" s="79"/>
      <c r="B11" s="79"/>
      <c r="C11" s="80"/>
      <c r="D11" s="80"/>
      <c r="E11" s="80"/>
      <c r="J11" s="74"/>
      <c r="K11" s="72"/>
    </row>
    <row r="13" spans="1:11" ht="15.75">
      <c r="A13" s="270"/>
      <c r="B13" s="271"/>
      <c r="C13" s="17"/>
      <c r="D13" s="17"/>
      <c r="E13" s="16"/>
    </row>
    <row r="14" spans="1:11" ht="15.75">
      <c r="A14" s="17"/>
      <c r="B14" s="244"/>
      <c r="C14" s="17"/>
      <c r="D14" s="17"/>
      <c r="E14" s="17"/>
    </row>
    <row r="15" spans="1:11" ht="15.75">
      <c r="A15" s="270"/>
      <c r="B15" s="244"/>
      <c r="C15" s="17"/>
      <c r="D15" s="17"/>
      <c r="E15" s="16"/>
    </row>
    <row r="16" spans="1:11" ht="15.75">
      <c r="A16" s="270"/>
      <c r="B16" s="270"/>
      <c r="C16" s="270"/>
      <c r="D16" s="270"/>
      <c r="E16" s="16"/>
    </row>
    <row r="17" spans="2:5">
      <c r="B17" s="23"/>
      <c r="C17" s="21"/>
      <c r="D17" s="21"/>
      <c r="E17" s="22"/>
    </row>
  </sheetData>
  <customSheetViews>
    <customSheetView guid="{C7B34CB4-A34B-473E-A95E-A8720F43F497}" scale="85" showPageBreaks="1" fitToPage="1" printArea="1" view="pageBreakPreview">
      <selection activeCell="J17" sqref="J17"/>
      <pageMargins left="1.06" right="0.70866141732283472" top="0.74803149606299213" bottom="0.74803149606299213" header="0.31496062992125984" footer="0.31496062992125984"/>
      <pageSetup paperSize="9" orientation="landscape" r:id="rId1"/>
    </customSheetView>
  </customSheetViews>
  <mergeCells count="3">
    <mergeCell ref="A7:E7"/>
    <mergeCell ref="A9:E9"/>
    <mergeCell ref="A2:E2"/>
  </mergeCells>
  <pageMargins left="1.06" right="0.70866141732283472" top="0.74803149606299213" bottom="0.74803149606299213" header="0.31496062992125984" footer="0.31496062992125984"/>
  <pageSetup paperSize="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BL72"/>
  <sheetViews>
    <sheetView view="pageBreakPreview" zoomScale="90" zoomScaleNormal="100" zoomScaleSheetLayoutView="90" workbookViewId="0">
      <selection activeCell="CJ31" sqref="CJ31"/>
    </sheetView>
  </sheetViews>
  <sheetFormatPr defaultColWidth="1.42578125" defaultRowHeight="15.75"/>
  <cols>
    <col min="1" max="1" width="5.28515625" style="237" customWidth="1"/>
    <col min="2" max="26" width="1.42578125" style="237"/>
    <col min="27" max="27" width="6.42578125" style="237" customWidth="1"/>
    <col min="28" max="256" width="1.42578125" style="237"/>
    <col min="257" max="257" width="5.28515625" style="237" customWidth="1"/>
    <col min="258" max="282" width="1.42578125" style="237"/>
    <col min="283" max="283" width="6.42578125" style="237" customWidth="1"/>
    <col min="284" max="512" width="1.42578125" style="237"/>
    <col min="513" max="513" width="5.28515625" style="237" customWidth="1"/>
    <col min="514" max="538" width="1.42578125" style="237"/>
    <col min="539" max="539" width="6.42578125" style="237" customWidth="1"/>
    <col min="540" max="768" width="1.42578125" style="237"/>
    <col min="769" max="769" width="5.28515625" style="237" customWidth="1"/>
    <col min="770" max="794" width="1.42578125" style="237"/>
    <col min="795" max="795" width="6.42578125" style="237" customWidth="1"/>
    <col min="796" max="1024" width="1.42578125" style="237"/>
    <col min="1025" max="1025" width="5.28515625" style="237" customWidth="1"/>
    <col min="1026" max="1050" width="1.42578125" style="237"/>
    <col min="1051" max="1051" width="6.42578125" style="237" customWidth="1"/>
    <col min="1052" max="1280" width="1.42578125" style="237"/>
    <col min="1281" max="1281" width="5.28515625" style="237" customWidth="1"/>
    <col min="1282" max="1306" width="1.42578125" style="237"/>
    <col min="1307" max="1307" width="6.42578125" style="237" customWidth="1"/>
    <col min="1308" max="1536" width="1.42578125" style="237"/>
    <col min="1537" max="1537" width="5.28515625" style="237" customWidth="1"/>
    <col min="1538" max="1562" width="1.42578125" style="237"/>
    <col min="1563" max="1563" width="6.42578125" style="237" customWidth="1"/>
    <col min="1564" max="1792" width="1.42578125" style="237"/>
    <col min="1793" max="1793" width="5.28515625" style="237" customWidth="1"/>
    <col min="1794" max="1818" width="1.42578125" style="237"/>
    <col min="1819" max="1819" width="6.42578125" style="237" customWidth="1"/>
    <col min="1820" max="2048" width="1.42578125" style="237"/>
    <col min="2049" max="2049" width="5.28515625" style="237" customWidth="1"/>
    <col min="2050" max="2074" width="1.42578125" style="237"/>
    <col min="2075" max="2075" width="6.42578125" style="237" customWidth="1"/>
    <col min="2076" max="2304" width="1.42578125" style="237"/>
    <col min="2305" max="2305" width="5.28515625" style="237" customWidth="1"/>
    <col min="2306" max="2330" width="1.42578125" style="237"/>
    <col min="2331" max="2331" width="6.42578125" style="237" customWidth="1"/>
    <col min="2332" max="2560" width="1.42578125" style="237"/>
    <col min="2561" max="2561" width="5.28515625" style="237" customWidth="1"/>
    <col min="2562" max="2586" width="1.42578125" style="237"/>
    <col min="2587" max="2587" width="6.42578125" style="237" customWidth="1"/>
    <col min="2588" max="2816" width="1.42578125" style="237"/>
    <col min="2817" max="2817" width="5.28515625" style="237" customWidth="1"/>
    <col min="2818" max="2842" width="1.42578125" style="237"/>
    <col min="2843" max="2843" width="6.42578125" style="237" customWidth="1"/>
    <col min="2844" max="3072" width="1.42578125" style="237"/>
    <col min="3073" max="3073" width="5.28515625" style="237" customWidth="1"/>
    <col min="3074" max="3098" width="1.42578125" style="237"/>
    <col min="3099" max="3099" width="6.42578125" style="237" customWidth="1"/>
    <col min="3100" max="3328" width="1.42578125" style="237"/>
    <col min="3329" max="3329" width="5.28515625" style="237" customWidth="1"/>
    <col min="3330" max="3354" width="1.42578125" style="237"/>
    <col min="3355" max="3355" width="6.42578125" style="237" customWidth="1"/>
    <col min="3356" max="3584" width="1.42578125" style="237"/>
    <col min="3585" max="3585" width="5.28515625" style="237" customWidth="1"/>
    <col min="3586" max="3610" width="1.42578125" style="237"/>
    <col min="3611" max="3611" width="6.42578125" style="237" customWidth="1"/>
    <col min="3612" max="3840" width="1.42578125" style="237"/>
    <col min="3841" max="3841" width="5.28515625" style="237" customWidth="1"/>
    <col min="3842" max="3866" width="1.42578125" style="237"/>
    <col min="3867" max="3867" width="6.42578125" style="237" customWidth="1"/>
    <col min="3868" max="4096" width="1.42578125" style="237"/>
    <col min="4097" max="4097" width="5.28515625" style="237" customWidth="1"/>
    <col min="4098" max="4122" width="1.42578125" style="237"/>
    <col min="4123" max="4123" width="6.42578125" style="237" customWidth="1"/>
    <col min="4124" max="4352" width="1.42578125" style="237"/>
    <col min="4353" max="4353" width="5.28515625" style="237" customWidth="1"/>
    <col min="4354" max="4378" width="1.42578125" style="237"/>
    <col min="4379" max="4379" width="6.42578125" style="237" customWidth="1"/>
    <col min="4380" max="4608" width="1.42578125" style="237"/>
    <col min="4609" max="4609" width="5.28515625" style="237" customWidth="1"/>
    <col min="4610" max="4634" width="1.42578125" style="237"/>
    <col min="4635" max="4635" width="6.42578125" style="237" customWidth="1"/>
    <col min="4636" max="4864" width="1.42578125" style="237"/>
    <col min="4865" max="4865" width="5.28515625" style="237" customWidth="1"/>
    <col min="4866" max="4890" width="1.42578125" style="237"/>
    <col min="4891" max="4891" width="6.42578125" style="237" customWidth="1"/>
    <col min="4892" max="5120" width="1.42578125" style="237"/>
    <col min="5121" max="5121" width="5.28515625" style="237" customWidth="1"/>
    <col min="5122" max="5146" width="1.42578125" style="237"/>
    <col min="5147" max="5147" width="6.42578125" style="237" customWidth="1"/>
    <col min="5148" max="5376" width="1.42578125" style="237"/>
    <col min="5377" max="5377" width="5.28515625" style="237" customWidth="1"/>
    <col min="5378" max="5402" width="1.42578125" style="237"/>
    <col min="5403" max="5403" width="6.42578125" style="237" customWidth="1"/>
    <col min="5404" max="5632" width="1.42578125" style="237"/>
    <col min="5633" max="5633" width="5.28515625" style="237" customWidth="1"/>
    <col min="5634" max="5658" width="1.42578125" style="237"/>
    <col min="5659" max="5659" width="6.42578125" style="237" customWidth="1"/>
    <col min="5660" max="5888" width="1.42578125" style="237"/>
    <col min="5889" max="5889" width="5.28515625" style="237" customWidth="1"/>
    <col min="5890" max="5914" width="1.42578125" style="237"/>
    <col min="5915" max="5915" width="6.42578125" style="237" customWidth="1"/>
    <col min="5916" max="6144" width="1.42578125" style="237"/>
    <col min="6145" max="6145" width="5.28515625" style="237" customWidth="1"/>
    <col min="6146" max="6170" width="1.42578125" style="237"/>
    <col min="6171" max="6171" width="6.42578125" style="237" customWidth="1"/>
    <col min="6172" max="6400" width="1.42578125" style="237"/>
    <col min="6401" max="6401" width="5.28515625" style="237" customWidth="1"/>
    <col min="6402" max="6426" width="1.42578125" style="237"/>
    <col min="6427" max="6427" width="6.42578125" style="237" customWidth="1"/>
    <col min="6428" max="6656" width="1.42578125" style="237"/>
    <col min="6657" max="6657" width="5.28515625" style="237" customWidth="1"/>
    <col min="6658" max="6682" width="1.42578125" style="237"/>
    <col min="6683" max="6683" width="6.42578125" style="237" customWidth="1"/>
    <col min="6684" max="6912" width="1.42578125" style="237"/>
    <col min="6913" max="6913" width="5.28515625" style="237" customWidth="1"/>
    <col min="6914" max="6938" width="1.42578125" style="237"/>
    <col min="6939" max="6939" width="6.42578125" style="237" customWidth="1"/>
    <col min="6940" max="7168" width="1.42578125" style="237"/>
    <col min="7169" max="7169" width="5.28515625" style="237" customWidth="1"/>
    <col min="7170" max="7194" width="1.42578125" style="237"/>
    <col min="7195" max="7195" width="6.42578125" style="237" customWidth="1"/>
    <col min="7196" max="7424" width="1.42578125" style="237"/>
    <col min="7425" max="7425" width="5.28515625" style="237" customWidth="1"/>
    <col min="7426" max="7450" width="1.42578125" style="237"/>
    <col min="7451" max="7451" width="6.42578125" style="237" customWidth="1"/>
    <col min="7452" max="7680" width="1.42578125" style="237"/>
    <col min="7681" max="7681" width="5.28515625" style="237" customWidth="1"/>
    <col min="7682" max="7706" width="1.42578125" style="237"/>
    <col min="7707" max="7707" width="6.42578125" style="237" customWidth="1"/>
    <col min="7708" max="7936" width="1.42578125" style="237"/>
    <col min="7937" max="7937" width="5.28515625" style="237" customWidth="1"/>
    <col min="7938" max="7962" width="1.42578125" style="237"/>
    <col min="7963" max="7963" width="6.42578125" style="237" customWidth="1"/>
    <col min="7964" max="8192" width="1.42578125" style="237"/>
    <col min="8193" max="8193" width="5.28515625" style="237" customWidth="1"/>
    <col min="8194" max="8218" width="1.42578125" style="237"/>
    <col min="8219" max="8219" width="6.42578125" style="237" customWidth="1"/>
    <col min="8220" max="8448" width="1.42578125" style="237"/>
    <col min="8449" max="8449" width="5.28515625" style="237" customWidth="1"/>
    <col min="8450" max="8474" width="1.42578125" style="237"/>
    <col min="8475" max="8475" width="6.42578125" style="237" customWidth="1"/>
    <col min="8476" max="8704" width="1.42578125" style="237"/>
    <col min="8705" max="8705" width="5.28515625" style="237" customWidth="1"/>
    <col min="8706" max="8730" width="1.42578125" style="237"/>
    <col min="8731" max="8731" width="6.42578125" style="237" customWidth="1"/>
    <col min="8732" max="8960" width="1.42578125" style="237"/>
    <col min="8961" max="8961" width="5.28515625" style="237" customWidth="1"/>
    <col min="8962" max="8986" width="1.42578125" style="237"/>
    <col min="8987" max="8987" width="6.42578125" style="237" customWidth="1"/>
    <col min="8988" max="9216" width="1.42578125" style="237"/>
    <col min="9217" max="9217" width="5.28515625" style="237" customWidth="1"/>
    <col min="9218" max="9242" width="1.42578125" style="237"/>
    <col min="9243" max="9243" width="6.42578125" style="237" customWidth="1"/>
    <col min="9244" max="9472" width="1.42578125" style="237"/>
    <col min="9473" max="9473" width="5.28515625" style="237" customWidth="1"/>
    <col min="9474" max="9498" width="1.42578125" style="237"/>
    <col min="9499" max="9499" width="6.42578125" style="237" customWidth="1"/>
    <col min="9500" max="9728" width="1.42578125" style="237"/>
    <col min="9729" max="9729" width="5.28515625" style="237" customWidth="1"/>
    <col min="9730" max="9754" width="1.42578125" style="237"/>
    <col min="9755" max="9755" width="6.42578125" style="237" customWidth="1"/>
    <col min="9756" max="9984" width="1.42578125" style="237"/>
    <col min="9985" max="9985" width="5.28515625" style="237" customWidth="1"/>
    <col min="9986" max="10010" width="1.42578125" style="237"/>
    <col min="10011" max="10011" width="6.42578125" style="237" customWidth="1"/>
    <col min="10012" max="10240" width="1.42578125" style="237"/>
    <col min="10241" max="10241" width="5.28515625" style="237" customWidth="1"/>
    <col min="10242" max="10266" width="1.42578125" style="237"/>
    <col min="10267" max="10267" width="6.42578125" style="237" customWidth="1"/>
    <col min="10268" max="10496" width="1.42578125" style="237"/>
    <col min="10497" max="10497" width="5.28515625" style="237" customWidth="1"/>
    <col min="10498" max="10522" width="1.42578125" style="237"/>
    <col min="10523" max="10523" width="6.42578125" style="237" customWidth="1"/>
    <col min="10524" max="10752" width="1.42578125" style="237"/>
    <col min="10753" max="10753" width="5.28515625" style="237" customWidth="1"/>
    <col min="10754" max="10778" width="1.42578125" style="237"/>
    <col min="10779" max="10779" width="6.42578125" style="237" customWidth="1"/>
    <col min="10780" max="11008" width="1.42578125" style="237"/>
    <col min="11009" max="11009" width="5.28515625" style="237" customWidth="1"/>
    <col min="11010" max="11034" width="1.42578125" style="237"/>
    <col min="11035" max="11035" width="6.42578125" style="237" customWidth="1"/>
    <col min="11036" max="11264" width="1.42578125" style="237"/>
    <col min="11265" max="11265" width="5.28515625" style="237" customWidth="1"/>
    <col min="11266" max="11290" width="1.42578125" style="237"/>
    <col min="11291" max="11291" width="6.42578125" style="237" customWidth="1"/>
    <col min="11292" max="11520" width="1.42578125" style="237"/>
    <col min="11521" max="11521" width="5.28515625" style="237" customWidth="1"/>
    <col min="11522" max="11546" width="1.42578125" style="237"/>
    <col min="11547" max="11547" width="6.42578125" style="237" customWidth="1"/>
    <col min="11548" max="11776" width="1.42578125" style="237"/>
    <col min="11777" max="11777" width="5.28515625" style="237" customWidth="1"/>
    <col min="11778" max="11802" width="1.42578125" style="237"/>
    <col min="11803" max="11803" width="6.42578125" style="237" customWidth="1"/>
    <col min="11804" max="12032" width="1.42578125" style="237"/>
    <col min="12033" max="12033" width="5.28515625" style="237" customWidth="1"/>
    <col min="12034" max="12058" width="1.42578125" style="237"/>
    <col min="12059" max="12059" width="6.42578125" style="237" customWidth="1"/>
    <col min="12060" max="12288" width="1.42578125" style="237"/>
    <col min="12289" max="12289" width="5.28515625" style="237" customWidth="1"/>
    <col min="12290" max="12314" width="1.42578125" style="237"/>
    <col min="12315" max="12315" width="6.42578125" style="237" customWidth="1"/>
    <col min="12316" max="12544" width="1.42578125" style="237"/>
    <col min="12545" max="12545" width="5.28515625" style="237" customWidth="1"/>
    <col min="12546" max="12570" width="1.42578125" style="237"/>
    <col min="12571" max="12571" width="6.42578125" style="237" customWidth="1"/>
    <col min="12572" max="12800" width="1.42578125" style="237"/>
    <col min="12801" max="12801" width="5.28515625" style="237" customWidth="1"/>
    <col min="12802" max="12826" width="1.42578125" style="237"/>
    <col min="12827" max="12827" width="6.42578125" style="237" customWidth="1"/>
    <col min="12828" max="13056" width="1.42578125" style="237"/>
    <col min="13057" max="13057" width="5.28515625" style="237" customWidth="1"/>
    <col min="13058" max="13082" width="1.42578125" style="237"/>
    <col min="13083" max="13083" width="6.42578125" style="237" customWidth="1"/>
    <col min="13084" max="13312" width="1.42578125" style="237"/>
    <col min="13313" max="13313" width="5.28515625" style="237" customWidth="1"/>
    <col min="13314" max="13338" width="1.42578125" style="237"/>
    <col min="13339" max="13339" width="6.42578125" style="237" customWidth="1"/>
    <col min="13340" max="13568" width="1.42578125" style="237"/>
    <col min="13569" max="13569" width="5.28515625" style="237" customWidth="1"/>
    <col min="13570" max="13594" width="1.42578125" style="237"/>
    <col min="13595" max="13595" width="6.42578125" style="237" customWidth="1"/>
    <col min="13596" max="13824" width="1.42578125" style="237"/>
    <col min="13825" max="13825" width="5.28515625" style="237" customWidth="1"/>
    <col min="13826" max="13850" width="1.42578125" style="237"/>
    <col min="13851" max="13851" width="6.42578125" style="237" customWidth="1"/>
    <col min="13852" max="14080" width="1.42578125" style="237"/>
    <col min="14081" max="14081" width="5.28515625" style="237" customWidth="1"/>
    <col min="14082" max="14106" width="1.42578125" style="237"/>
    <col min="14107" max="14107" width="6.42578125" style="237" customWidth="1"/>
    <col min="14108" max="14336" width="1.42578125" style="237"/>
    <col min="14337" max="14337" width="5.28515625" style="237" customWidth="1"/>
    <col min="14338" max="14362" width="1.42578125" style="237"/>
    <col min="14363" max="14363" width="6.42578125" style="237" customWidth="1"/>
    <col min="14364" max="14592" width="1.42578125" style="237"/>
    <col min="14593" max="14593" width="5.28515625" style="237" customWidth="1"/>
    <col min="14594" max="14618" width="1.42578125" style="237"/>
    <col min="14619" max="14619" width="6.42578125" style="237" customWidth="1"/>
    <col min="14620" max="14848" width="1.42578125" style="237"/>
    <col min="14849" max="14849" width="5.28515625" style="237" customWidth="1"/>
    <col min="14850" max="14874" width="1.42578125" style="237"/>
    <col min="14875" max="14875" width="6.42578125" style="237" customWidth="1"/>
    <col min="14876" max="15104" width="1.42578125" style="237"/>
    <col min="15105" max="15105" width="5.28515625" style="237" customWidth="1"/>
    <col min="15106" max="15130" width="1.42578125" style="237"/>
    <col min="15131" max="15131" width="6.42578125" style="237" customWidth="1"/>
    <col min="15132" max="15360" width="1.42578125" style="237"/>
    <col min="15361" max="15361" width="5.28515625" style="237" customWidth="1"/>
    <col min="15362" max="15386" width="1.42578125" style="237"/>
    <col min="15387" max="15387" width="6.42578125" style="237" customWidth="1"/>
    <col min="15388" max="15616" width="1.42578125" style="237"/>
    <col min="15617" max="15617" width="5.28515625" style="237" customWidth="1"/>
    <col min="15618" max="15642" width="1.42578125" style="237"/>
    <col min="15643" max="15643" width="6.42578125" style="237" customWidth="1"/>
    <col min="15644" max="15872" width="1.42578125" style="237"/>
    <col min="15873" max="15873" width="5.28515625" style="237" customWidth="1"/>
    <col min="15874" max="15898" width="1.42578125" style="237"/>
    <col min="15899" max="15899" width="6.42578125" style="237" customWidth="1"/>
    <col min="15900" max="16128" width="1.42578125" style="237"/>
    <col min="16129" max="16129" width="5.28515625" style="237" customWidth="1"/>
    <col min="16130" max="16154" width="1.42578125" style="237"/>
    <col min="16155" max="16155" width="6.42578125" style="237" customWidth="1"/>
    <col min="16156" max="16384" width="1.42578125" style="237"/>
  </cols>
  <sheetData>
    <row r="2" spans="1:64" s="238" customFormat="1" ht="18.75">
      <c r="A2" s="359" t="s">
        <v>233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359"/>
      <c r="AI2" s="359"/>
      <c r="AJ2" s="359"/>
      <c r="AK2" s="359"/>
      <c r="AL2" s="359"/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F2" s="359"/>
      <c r="BG2" s="359"/>
      <c r="BH2" s="359"/>
      <c r="BI2" s="359"/>
      <c r="BJ2" s="359"/>
      <c r="BK2" s="359"/>
      <c r="BL2" s="359"/>
    </row>
    <row r="3" spans="1:64" s="238" customFormat="1" ht="18.75">
      <c r="A3" s="359" t="s">
        <v>234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359"/>
      <c r="AE3" s="359"/>
      <c r="AF3" s="359"/>
      <c r="AG3" s="359"/>
      <c r="AH3" s="359"/>
      <c r="AI3" s="359"/>
      <c r="AJ3" s="359"/>
      <c r="AK3" s="359"/>
      <c r="AL3" s="359"/>
      <c r="AM3" s="359"/>
      <c r="AN3" s="359"/>
      <c r="AO3" s="359"/>
      <c r="AP3" s="359"/>
      <c r="AQ3" s="359"/>
      <c r="AR3" s="359"/>
      <c r="AS3" s="359"/>
      <c r="AT3" s="359"/>
      <c r="AU3" s="359"/>
      <c r="AV3" s="359"/>
      <c r="AW3" s="359"/>
      <c r="AX3" s="359"/>
      <c r="AY3" s="359"/>
      <c r="AZ3" s="359"/>
      <c r="BA3" s="359"/>
      <c r="BB3" s="359"/>
      <c r="BC3" s="359"/>
      <c r="BD3" s="359"/>
      <c r="BE3" s="359"/>
      <c r="BF3" s="359"/>
      <c r="BG3" s="359"/>
      <c r="BH3" s="359"/>
      <c r="BI3" s="359"/>
      <c r="BJ3" s="359"/>
      <c r="BK3" s="359"/>
      <c r="BL3" s="359"/>
    </row>
    <row r="4" spans="1:64" s="238" customFormat="1" ht="18.75">
      <c r="A4" s="359" t="s">
        <v>235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59"/>
      <c r="AQ4" s="359"/>
      <c r="AR4" s="359"/>
      <c r="AS4" s="359"/>
      <c r="AT4" s="359"/>
      <c r="AU4" s="359"/>
      <c r="AV4" s="359"/>
      <c r="AW4" s="359"/>
      <c r="AX4" s="359"/>
      <c r="AY4" s="359"/>
      <c r="AZ4" s="359"/>
      <c r="BA4" s="359"/>
      <c r="BB4" s="359"/>
      <c r="BC4" s="359"/>
      <c r="BD4" s="359"/>
      <c r="BE4" s="359"/>
      <c r="BF4" s="359"/>
      <c r="BG4" s="359"/>
      <c r="BH4" s="359"/>
      <c r="BI4" s="359"/>
      <c r="BJ4" s="359"/>
      <c r="BK4" s="359"/>
      <c r="BL4" s="359"/>
    </row>
    <row r="5" spans="1:64">
      <c r="A5" s="444" t="s">
        <v>236</v>
      </c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444"/>
      <c r="AL5" s="444"/>
      <c r="AM5" s="444"/>
      <c r="AN5" s="444"/>
      <c r="AO5" s="444"/>
      <c r="AP5" s="444"/>
      <c r="AQ5" s="444"/>
      <c r="AR5" s="444"/>
      <c r="AS5" s="444"/>
      <c r="AT5" s="444"/>
      <c r="AU5" s="444"/>
      <c r="AV5" s="444"/>
      <c r="AW5" s="444"/>
      <c r="AX5" s="444"/>
      <c r="AY5" s="444"/>
      <c r="AZ5" s="444"/>
      <c r="BA5" s="444"/>
      <c r="BB5" s="444"/>
      <c r="BC5" s="444"/>
      <c r="BD5" s="444"/>
      <c r="BE5" s="444"/>
      <c r="BF5" s="444"/>
      <c r="BG5" s="444"/>
      <c r="BH5" s="444"/>
      <c r="BI5" s="444"/>
      <c r="BJ5" s="444"/>
      <c r="BK5" s="444"/>
      <c r="BL5" s="444"/>
    </row>
    <row r="6" spans="1:64">
      <c r="A6" s="444" t="s">
        <v>237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444"/>
      <c r="R6" s="444"/>
      <c r="S6" s="444"/>
      <c r="T6" s="444"/>
      <c r="U6" s="444"/>
      <c r="V6" s="444"/>
      <c r="W6" s="444"/>
      <c r="X6" s="444"/>
      <c r="Y6" s="444"/>
      <c r="Z6" s="444"/>
      <c r="AA6" s="444"/>
      <c r="AB6" s="444"/>
      <c r="AC6" s="444"/>
      <c r="AD6" s="444"/>
      <c r="AE6" s="444"/>
      <c r="AF6" s="444"/>
      <c r="AG6" s="444"/>
      <c r="AH6" s="444"/>
      <c r="AI6" s="444"/>
      <c r="AJ6" s="444"/>
      <c r="AK6" s="444"/>
      <c r="AL6" s="444"/>
      <c r="AM6" s="444"/>
      <c r="AN6" s="444"/>
      <c r="AO6" s="444"/>
      <c r="AP6" s="444"/>
      <c r="AQ6" s="444"/>
      <c r="AR6" s="444"/>
      <c r="AS6" s="444"/>
      <c r="AT6" s="444"/>
      <c r="AU6" s="444"/>
      <c r="AV6" s="444"/>
      <c r="AW6" s="444"/>
      <c r="AX6" s="444"/>
      <c r="AY6" s="444"/>
      <c r="AZ6" s="444"/>
      <c r="BA6" s="444"/>
      <c r="BB6" s="444"/>
      <c r="BC6" s="444"/>
      <c r="BD6" s="444"/>
      <c r="BE6" s="444"/>
      <c r="BF6" s="444"/>
      <c r="BG6" s="444"/>
      <c r="BH6" s="444"/>
      <c r="BI6" s="444"/>
      <c r="BJ6" s="444"/>
      <c r="BK6" s="444"/>
      <c r="BL6" s="444"/>
    </row>
    <row r="7" spans="1:64">
      <c r="A7" s="444" t="s">
        <v>238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  <c r="Y7" s="444"/>
      <c r="Z7" s="444"/>
      <c r="AA7" s="444"/>
      <c r="AB7" s="444"/>
      <c r="AC7" s="444"/>
      <c r="AD7" s="444"/>
      <c r="AE7" s="444"/>
      <c r="AF7" s="444"/>
      <c r="AG7" s="444"/>
      <c r="AH7" s="444"/>
      <c r="AI7" s="444"/>
      <c r="AJ7" s="444"/>
      <c r="AK7" s="444"/>
      <c r="AL7" s="444"/>
      <c r="AM7" s="444"/>
      <c r="AN7" s="444"/>
      <c r="AO7" s="444"/>
      <c r="AP7" s="444"/>
      <c r="AQ7" s="444"/>
      <c r="AR7" s="444"/>
      <c r="AS7" s="444"/>
      <c r="AT7" s="444"/>
      <c r="AU7" s="444"/>
      <c r="AV7" s="444"/>
      <c r="AW7" s="444"/>
      <c r="AX7" s="444"/>
      <c r="AY7" s="444"/>
      <c r="AZ7" s="444"/>
      <c r="BA7" s="444"/>
      <c r="BB7" s="444"/>
      <c r="BC7" s="444"/>
      <c r="BD7" s="444"/>
      <c r="BE7" s="444"/>
      <c r="BF7" s="444"/>
      <c r="BG7" s="444"/>
      <c r="BH7" s="444"/>
      <c r="BI7" s="444"/>
      <c r="BJ7" s="444"/>
      <c r="BK7" s="444"/>
      <c r="BL7" s="444"/>
    </row>
    <row r="9" spans="1:64" ht="15.75" customHeight="1">
      <c r="A9" s="362" t="s">
        <v>0</v>
      </c>
      <c r="B9" s="363"/>
      <c r="C9" s="363"/>
      <c r="D9" s="363"/>
      <c r="E9" s="363"/>
      <c r="F9" s="364"/>
      <c r="G9" s="362" t="s">
        <v>239</v>
      </c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2" t="s">
        <v>240</v>
      </c>
      <c r="AC9" s="363"/>
      <c r="AD9" s="363"/>
      <c r="AE9" s="363"/>
      <c r="AF9" s="363"/>
      <c r="AG9" s="364"/>
      <c r="AH9" s="362" t="s">
        <v>241</v>
      </c>
      <c r="AI9" s="363"/>
      <c r="AJ9" s="363"/>
      <c r="AK9" s="363"/>
      <c r="AL9" s="363"/>
      <c r="AM9" s="363"/>
      <c r="AN9" s="363"/>
      <c r="AO9" s="364"/>
      <c r="AP9" s="362" t="s">
        <v>242</v>
      </c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364"/>
      <c r="BB9" s="362" t="s">
        <v>243</v>
      </c>
      <c r="BC9" s="363"/>
      <c r="BD9" s="363"/>
      <c r="BE9" s="363"/>
      <c r="BF9" s="363"/>
      <c r="BG9" s="363"/>
      <c r="BH9" s="363"/>
      <c r="BI9" s="363"/>
      <c r="BJ9" s="363"/>
      <c r="BK9" s="363"/>
      <c r="BL9" s="364"/>
    </row>
    <row r="10" spans="1:64" ht="15.75" customHeight="1">
      <c r="A10" s="365" t="s">
        <v>244</v>
      </c>
      <c r="B10" s="366"/>
      <c r="C10" s="366"/>
      <c r="D10" s="366"/>
      <c r="E10" s="366"/>
      <c r="F10" s="367"/>
      <c r="G10" s="365" t="s">
        <v>245</v>
      </c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5" t="s">
        <v>246</v>
      </c>
      <c r="AC10" s="366"/>
      <c r="AD10" s="366"/>
      <c r="AE10" s="366"/>
      <c r="AF10" s="366"/>
      <c r="AG10" s="367"/>
      <c r="AH10" s="365" t="s">
        <v>247</v>
      </c>
      <c r="AI10" s="366"/>
      <c r="AJ10" s="366"/>
      <c r="AK10" s="366"/>
      <c r="AL10" s="366"/>
      <c r="AM10" s="366"/>
      <c r="AN10" s="366"/>
      <c r="AO10" s="367"/>
      <c r="AP10" s="365" t="s">
        <v>248</v>
      </c>
      <c r="AQ10" s="366"/>
      <c r="AR10" s="366"/>
      <c r="AS10" s="366"/>
      <c r="AT10" s="366"/>
      <c r="AU10" s="366"/>
      <c r="AV10" s="366"/>
      <c r="AW10" s="366"/>
      <c r="AX10" s="366"/>
      <c r="AY10" s="366"/>
      <c r="AZ10" s="366"/>
      <c r="BA10" s="367"/>
      <c r="BB10" s="365" t="s">
        <v>249</v>
      </c>
      <c r="BC10" s="366"/>
      <c r="BD10" s="366"/>
      <c r="BE10" s="366"/>
      <c r="BF10" s="366"/>
      <c r="BG10" s="366"/>
      <c r="BH10" s="366"/>
      <c r="BI10" s="366"/>
      <c r="BJ10" s="366"/>
      <c r="BK10" s="366"/>
      <c r="BL10" s="367"/>
    </row>
    <row r="11" spans="1:64" ht="15.75" customHeight="1">
      <c r="A11" s="365"/>
      <c r="B11" s="366"/>
      <c r="C11" s="366"/>
      <c r="D11" s="366"/>
      <c r="E11" s="366"/>
      <c r="F11" s="367"/>
      <c r="G11" s="365" t="s">
        <v>250</v>
      </c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5" t="s">
        <v>93</v>
      </c>
      <c r="AC11" s="366"/>
      <c r="AD11" s="366"/>
      <c r="AE11" s="366"/>
      <c r="AF11" s="366"/>
      <c r="AG11" s="367"/>
      <c r="AH11" s="365" t="s">
        <v>251</v>
      </c>
      <c r="AI11" s="366"/>
      <c r="AJ11" s="366"/>
      <c r="AK11" s="366"/>
      <c r="AL11" s="366"/>
      <c r="AM11" s="366"/>
      <c r="AN11" s="366"/>
      <c r="AO11" s="367"/>
      <c r="AP11" s="365" t="s">
        <v>252</v>
      </c>
      <c r="AQ11" s="366"/>
      <c r="AR11" s="366"/>
      <c r="AS11" s="366"/>
      <c r="AT11" s="366"/>
      <c r="AU11" s="366"/>
      <c r="AV11" s="366"/>
      <c r="AW11" s="366"/>
      <c r="AX11" s="366"/>
      <c r="AY11" s="366"/>
      <c r="AZ11" s="366"/>
      <c r="BA11" s="367"/>
      <c r="BB11" s="365" t="s">
        <v>253</v>
      </c>
      <c r="BC11" s="366"/>
      <c r="BD11" s="366"/>
      <c r="BE11" s="366"/>
      <c r="BF11" s="366"/>
      <c r="BG11" s="366"/>
      <c r="BH11" s="366"/>
      <c r="BI11" s="366"/>
      <c r="BJ11" s="366"/>
      <c r="BK11" s="366"/>
      <c r="BL11" s="367"/>
    </row>
    <row r="12" spans="1:64">
      <c r="A12" s="365"/>
      <c r="B12" s="366"/>
      <c r="C12" s="366"/>
      <c r="D12" s="366"/>
      <c r="E12" s="366"/>
      <c r="F12" s="367"/>
      <c r="G12" s="365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5"/>
      <c r="AC12" s="366"/>
      <c r="AD12" s="366"/>
      <c r="AE12" s="366"/>
      <c r="AF12" s="366"/>
      <c r="AG12" s="367"/>
      <c r="AH12" s="365"/>
      <c r="AI12" s="366"/>
      <c r="AJ12" s="366"/>
      <c r="AK12" s="366"/>
      <c r="AL12" s="366"/>
      <c r="AM12" s="366"/>
      <c r="AN12" s="366"/>
      <c r="AO12" s="367"/>
      <c r="AP12" s="365" t="s">
        <v>254</v>
      </c>
      <c r="AQ12" s="366"/>
      <c r="AR12" s="366"/>
      <c r="AS12" s="366"/>
      <c r="AT12" s="366"/>
      <c r="AU12" s="366"/>
      <c r="AV12" s="366"/>
      <c r="AW12" s="366"/>
      <c r="AX12" s="366"/>
      <c r="AY12" s="366"/>
      <c r="AZ12" s="366"/>
      <c r="BA12" s="367"/>
      <c r="BB12" s="365" t="s">
        <v>77</v>
      </c>
      <c r="BC12" s="366"/>
      <c r="BD12" s="366"/>
      <c r="BE12" s="366"/>
      <c r="BF12" s="366"/>
      <c r="BG12" s="366"/>
      <c r="BH12" s="366"/>
      <c r="BI12" s="366"/>
      <c r="BJ12" s="366"/>
      <c r="BK12" s="366"/>
      <c r="BL12" s="367"/>
    </row>
    <row r="13" spans="1:64">
      <c r="A13" s="441">
        <v>1</v>
      </c>
      <c r="B13" s="442"/>
      <c r="C13" s="442"/>
      <c r="D13" s="442"/>
      <c r="E13" s="442"/>
      <c r="F13" s="443"/>
      <c r="G13" s="441">
        <v>2</v>
      </c>
      <c r="H13" s="442"/>
      <c r="I13" s="442"/>
      <c r="J13" s="442"/>
      <c r="K13" s="442"/>
      <c r="L13" s="442"/>
      <c r="M13" s="442"/>
      <c r="N13" s="442"/>
      <c r="O13" s="442"/>
      <c r="P13" s="442"/>
      <c r="Q13" s="442"/>
      <c r="R13" s="442"/>
      <c r="S13" s="442"/>
      <c r="T13" s="442"/>
      <c r="U13" s="442"/>
      <c r="V13" s="442"/>
      <c r="W13" s="442"/>
      <c r="X13" s="442"/>
      <c r="Y13" s="442"/>
      <c r="Z13" s="442"/>
      <c r="AA13" s="443"/>
      <c r="AB13" s="441">
        <v>3</v>
      </c>
      <c r="AC13" s="442"/>
      <c r="AD13" s="442"/>
      <c r="AE13" s="442"/>
      <c r="AF13" s="442"/>
      <c r="AG13" s="443"/>
      <c r="AH13" s="441">
        <v>4</v>
      </c>
      <c r="AI13" s="442"/>
      <c r="AJ13" s="442"/>
      <c r="AK13" s="442"/>
      <c r="AL13" s="442"/>
      <c r="AM13" s="442"/>
      <c r="AN13" s="442"/>
      <c r="AO13" s="443"/>
      <c r="AP13" s="441">
        <v>5</v>
      </c>
      <c r="AQ13" s="442"/>
      <c r="AR13" s="442"/>
      <c r="AS13" s="442"/>
      <c r="AT13" s="442"/>
      <c r="AU13" s="442"/>
      <c r="AV13" s="442"/>
      <c r="AW13" s="442"/>
      <c r="AX13" s="442"/>
      <c r="AY13" s="442"/>
      <c r="AZ13" s="442"/>
      <c r="BA13" s="443"/>
      <c r="BB13" s="441">
        <v>6</v>
      </c>
      <c r="BC13" s="442"/>
      <c r="BD13" s="442"/>
      <c r="BE13" s="442"/>
      <c r="BF13" s="442"/>
      <c r="BG13" s="442"/>
      <c r="BH13" s="442"/>
      <c r="BI13" s="442"/>
      <c r="BJ13" s="442"/>
      <c r="BK13" s="442"/>
      <c r="BL13" s="443"/>
    </row>
    <row r="14" spans="1:64">
      <c r="A14" s="426" t="s">
        <v>9</v>
      </c>
      <c r="B14" s="427"/>
      <c r="C14" s="427"/>
      <c r="D14" s="427"/>
      <c r="E14" s="427"/>
      <c r="F14" s="428"/>
      <c r="G14" s="429" t="s">
        <v>255</v>
      </c>
      <c r="H14" s="430"/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430"/>
      <c r="V14" s="430"/>
      <c r="W14" s="430"/>
      <c r="X14" s="430"/>
      <c r="Y14" s="430"/>
      <c r="Z14" s="430"/>
      <c r="AA14" s="431"/>
      <c r="AB14" s="426" t="s">
        <v>256</v>
      </c>
      <c r="AC14" s="427"/>
      <c r="AD14" s="427"/>
      <c r="AE14" s="427"/>
      <c r="AF14" s="427"/>
      <c r="AG14" s="428"/>
      <c r="AH14" s="426" t="s">
        <v>256</v>
      </c>
      <c r="AI14" s="427"/>
      <c r="AJ14" s="427"/>
      <c r="AK14" s="427"/>
      <c r="AL14" s="427"/>
      <c r="AM14" s="427"/>
      <c r="AN14" s="427"/>
      <c r="AO14" s="428"/>
      <c r="AP14" s="426" t="s">
        <v>256</v>
      </c>
      <c r="AQ14" s="427"/>
      <c r="AR14" s="427"/>
      <c r="AS14" s="427"/>
      <c r="AT14" s="427"/>
      <c r="AU14" s="427"/>
      <c r="AV14" s="427"/>
      <c r="AW14" s="427"/>
      <c r="AX14" s="427"/>
      <c r="AY14" s="427"/>
      <c r="AZ14" s="427"/>
      <c r="BA14" s="428"/>
      <c r="BB14" s="426" t="s">
        <v>256</v>
      </c>
      <c r="BC14" s="427"/>
      <c r="BD14" s="427"/>
      <c r="BE14" s="427"/>
      <c r="BF14" s="427"/>
      <c r="BG14" s="427"/>
      <c r="BH14" s="427"/>
      <c r="BI14" s="427"/>
      <c r="BJ14" s="427"/>
      <c r="BK14" s="427"/>
      <c r="BL14" s="428"/>
    </row>
    <row r="15" spans="1:64">
      <c r="A15" s="420"/>
      <c r="B15" s="421"/>
      <c r="C15" s="421"/>
      <c r="D15" s="421"/>
      <c r="E15" s="421"/>
      <c r="F15" s="422"/>
      <c r="G15" s="423" t="s">
        <v>257</v>
      </c>
      <c r="H15" s="424"/>
      <c r="I15" s="424"/>
      <c r="J15" s="424"/>
      <c r="K15" s="424"/>
      <c r="L15" s="424"/>
      <c r="M15" s="424"/>
      <c r="N15" s="424"/>
      <c r="O15" s="424"/>
      <c r="P15" s="424"/>
      <c r="Q15" s="424"/>
      <c r="R15" s="424"/>
      <c r="S15" s="424"/>
      <c r="T15" s="424"/>
      <c r="U15" s="424"/>
      <c r="V15" s="424"/>
      <c r="W15" s="424"/>
      <c r="X15" s="424"/>
      <c r="Y15" s="424"/>
      <c r="Z15" s="424"/>
      <c r="AA15" s="425"/>
      <c r="AB15" s="420"/>
      <c r="AC15" s="421"/>
      <c r="AD15" s="421"/>
      <c r="AE15" s="421"/>
      <c r="AF15" s="421"/>
      <c r="AG15" s="422"/>
      <c r="AH15" s="420"/>
      <c r="AI15" s="421"/>
      <c r="AJ15" s="421"/>
      <c r="AK15" s="421"/>
      <c r="AL15" s="421"/>
      <c r="AM15" s="421"/>
      <c r="AN15" s="421"/>
      <c r="AO15" s="422"/>
      <c r="AP15" s="420"/>
      <c r="AQ15" s="421"/>
      <c r="AR15" s="421"/>
      <c r="AS15" s="421"/>
      <c r="AT15" s="421"/>
      <c r="AU15" s="421"/>
      <c r="AV15" s="421"/>
      <c r="AW15" s="421"/>
      <c r="AX15" s="421"/>
      <c r="AY15" s="421"/>
      <c r="AZ15" s="421"/>
      <c r="BA15" s="422"/>
      <c r="BB15" s="420"/>
      <c r="BC15" s="421"/>
      <c r="BD15" s="421"/>
      <c r="BE15" s="421"/>
      <c r="BF15" s="421"/>
      <c r="BG15" s="421"/>
      <c r="BH15" s="421"/>
      <c r="BI15" s="421"/>
      <c r="BJ15" s="421"/>
      <c r="BK15" s="421"/>
      <c r="BL15" s="422"/>
    </row>
    <row r="16" spans="1:64">
      <c r="A16" s="426" t="s">
        <v>63</v>
      </c>
      <c r="B16" s="427"/>
      <c r="C16" s="427"/>
      <c r="D16" s="427"/>
      <c r="E16" s="427"/>
      <c r="F16" s="428"/>
      <c r="G16" s="429" t="s">
        <v>258</v>
      </c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0"/>
      <c r="X16" s="430"/>
      <c r="Y16" s="430"/>
      <c r="Z16" s="430"/>
      <c r="AA16" s="431"/>
      <c r="AB16" s="426" t="s">
        <v>256</v>
      </c>
      <c r="AC16" s="427"/>
      <c r="AD16" s="427"/>
      <c r="AE16" s="427"/>
      <c r="AF16" s="427"/>
      <c r="AG16" s="428"/>
      <c r="AH16" s="426" t="s">
        <v>256</v>
      </c>
      <c r="AI16" s="427"/>
      <c r="AJ16" s="427"/>
      <c r="AK16" s="427"/>
      <c r="AL16" s="427"/>
      <c r="AM16" s="427"/>
      <c r="AN16" s="427"/>
      <c r="AO16" s="428"/>
      <c r="AP16" s="426" t="s">
        <v>256</v>
      </c>
      <c r="AQ16" s="427"/>
      <c r="AR16" s="427"/>
      <c r="AS16" s="427"/>
      <c r="AT16" s="427"/>
      <c r="AU16" s="427"/>
      <c r="AV16" s="427"/>
      <c r="AW16" s="427"/>
      <c r="AX16" s="427"/>
      <c r="AY16" s="427"/>
      <c r="AZ16" s="427"/>
      <c r="BA16" s="428"/>
      <c r="BB16" s="426" t="s">
        <v>256</v>
      </c>
      <c r="BC16" s="427"/>
      <c r="BD16" s="427"/>
      <c r="BE16" s="427"/>
      <c r="BF16" s="427"/>
      <c r="BG16" s="427"/>
      <c r="BH16" s="427"/>
      <c r="BI16" s="427"/>
      <c r="BJ16" s="427"/>
      <c r="BK16" s="427"/>
      <c r="BL16" s="428"/>
    </row>
    <row r="17" spans="1:64">
      <c r="A17" s="414"/>
      <c r="B17" s="415"/>
      <c r="C17" s="415"/>
      <c r="D17" s="415"/>
      <c r="E17" s="415"/>
      <c r="F17" s="416"/>
      <c r="G17" s="417" t="s">
        <v>259</v>
      </c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9"/>
      <c r="AB17" s="414"/>
      <c r="AC17" s="415"/>
      <c r="AD17" s="415"/>
      <c r="AE17" s="415"/>
      <c r="AF17" s="415"/>
      <c r="AG17" s="416"/>
      <c r="AH17" s="414"/>
      <c r="AI17" s="415"/>
      <c r="AJ17" s="415"/>
      <c r="AK17" s="415"/>
      <c r="AL17" s="415"/>
      <c r="AM17" s="415"/>
      <c r="AN17" s="415"/>
      <c r="AO17" s="416"/>
      <c r="AP17" s="414"/>
      <c r="AQ17" s="415"/>
      <c r="AR17" s="415"/>
      <c r="AS17" s="415"/>
      <c r="AT17" s="415"/>
      <c r="AU17" s="415"/>
      <c r="AV17" s="415"/>
      <c r="AW17" s="415"/>
      <c r="AX17" s="415"/>
      <c r="AY17" s="415"/>
      <c r="AZ17" s="415"/>
      <c r="BA17" s="416"/>
      <c r="BB17" s="414"/>
      <c r="BC17" s="415"/>
      <c r="BD17" s="415"/>
      <c r="BE17" s="415"/>
      <c r="BF17" s="415"/>
      <c r="BG17" s="415"/>
      <c r="BH17" s="415"/>
      <c r="BI17" s="415"/>
      <c r="BJ17" s="415"/>
      <c r="BK17" s="415"/>
      <c r="BL17" s="416"/>
    </row>
    <row r="18" spans="1:64">
      <c r="A18" s="420"/>
      <c r="B18" s="421"/>
      <c r="C18" s="421"/>
      <c r="D18" s="421"/>
      <c r="E18" s="421"/>
      <c r="F18" s="422"/>
      <c r="G18" s="423" t="s">
        <v>260</v>
      </c>
      <c r="H18" s="424"/>
      <c r="I18" s="424"/>
      <c r="J18" s="424"/>
      <c r="K18" s="424"/>
      <c r="L18" s="424"/>
      <c r="M18" s="424"/>
      <c r="N18" s="424"/>
      <c r="O18" s="424"/>
      <c r="P18" s="424"/>
      <c r="Q18" s="424"/>
      <c r="R18" s="424"/>
      <c r="S18" s="424"/>
      <c r="T18" s="424"/>
      <c r="U18" s="424"/>
      <c r="V18" s="424"/>
      <c r="W18" s="424"/>
      <c r="X18" s="424"/>
      <c r="Y18" s="424"/>
      <c r="Z18" s="424"/>
      <c r="AA18" s="425"/>
      <c r="AB18" s="420"/>
      <c r="AC18" s="421"/>
      <c r="AD18" s="421"/>
      <c r="AE18" s="421"/>
      <c r="AF18" s="421"/>
      <c r="AG18" s="422"/>
      <c r="AH18" s="420"/>
      <c r="AI18" s="421"/>
      <c r="AJ18" s="421"/>
      <c r="AK18" s="421"/>
      <c r="AL18" s="421"/>
      <c r="AM18" s="421"/>
      <c r="AN18" s="421"/>
      <c r="AO18" s="422"/>
      <c r="AP18" s="420"/>
      <c r="AQ18" s="421"/>
      <c r="AR18" s="421"/>
      <c r="AS18" s="421"/>
      <c r="AT18" s="421"/>
      <c r="AU18" s="421"/>
      <c r="AV18" s="421"/>
      <c r="AW18" s="421"/>
      <c r="AX18" s="421"/>
      <c r="AY18" s="421"/>
      <c r="AZ18" s="421"/>
      <c r="BA18" s="422"/>
      <c r="BB18" s="420"/>
      <c r="BC18" s="421"/>
      <c r="BD18" s="421"/>
      <c r="BE18" s="421"/>
      <c r="BF18" s="421"/>
      <c r="BG18" s="421"/>
      <c r="BH18" s="421"/>
      <c r="BI18" s="421"/>
      <c r="BJ18" s="421"/>
      <c r="BK18" s="421"/>
      <c r="BL18" s="422"/>
    </row>
    <row r="19" spans="1:64">
      <c r="A19" s="426" t="s">
        <v>64</v>
      </c>
      <c r="B19" s="427"/>
      <c r="C19" s="427"/>
      <c r="D19" s="427"/>
      <c r="E19" s="427"/>
      <c r="F19" s="428"/>
      <c r="G19" s="429" t="s">
        <v>261</v>
      </c>
      <c r="H19" s="430"/>
      <c r="I19" s="430"/>
      <c r="J19" s="430"/>
      <c r="K19" s="430"/>
      <c r="L19" s="430"/>
      <c r="M19" s="430"/>
      <c r="N19" s="430"/>
      <c r="O19" s="430"/>
      <c r="P19" s="430"/>
      <c r="Q19" s="430"/>
      <c r="R19" s="430"/>
      <c r="S19" s="430"/>
      <c r="T19" s="430"/>
      <c r="U19" s="430"/>
      <c r="V19" s="430"/>
      <c r="W19" s="430"/>
      <c r="X19" s="430"/>
      <c r="Y19" s="430"/>
      <c r="Z19" s="430"/>
      <c r="AA19" s="431"/>
      <c r="AB19" s="426" t="s">
        <v>256</v>
      </c>
      <c r="AC19" s="427"/>
      <c r="AD19" s="427"/>
      <c r="AE19" s="427"/>
      <c r="AF19" s="427"/>
      <c r="AG19" s="428"/>
      <c r="AH19" s="426" t="s">
        <v>256</v>
      </c>
      <c r="AI19" s="427"/>
      <c r="AJ19" s="427"/>
      <c r="AK19" s="427"/>
      <c r="AL19" s="427"/>
      <c r="AM19" s="427"/>
      <c r="AN19" s="427"/>
      <c r="AO19" s="428"/>
      <c r="AP19" s="426" t="s">
        <v>256</v>
      </c>
      <c r="AQ19" s="427"/>
      <c r="AR19" s="427"/>
      <c r="AS19" s="427"/>
      <c r="AT19" s="427"/>
      <c r="AU19" s="427"/>
      <c r="AV19" s="427"/>
      <c r="AW19" s="427"/>
      <c r="AX19" s="427"/>
      <c r="AY19" s="427"/>
      <c r="AZ19" s="427"/>
      <c r="BA19" s="428"/>
      <c r="BB19" s="426" t="s">
        <v>256</v>
      </c>
      <c r="BC19" s="427"/>
      <c r="BD19" s="427"/>
      <c r="BE19" s="427"/>
      <c r="BF19" s="427"/>
      <c r="BG19" s="427"/>
      <c r="BH19" s="427"/>
      <c r="BI19" s="427"/>
      <c r="BJ19" s="427"/>
      <c r="BK19" s="427"/>
      <c r="BL19" s="428"/>
    </row>
    <row r="20" spans="1:64">
      <c r="A20" s="414"/>
      <c r="B20" s="415"/>
      <c r="C20" s="415"/>
      <c r="D20" s="415"/>
      <c r="E20" s="415"/>
      <c r="F20" s="416"/>
      <c r="G20" s="417" t="s">
        <v>262</v>
      </c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9"/>
      <c r="AB20" s="414"/>
      <c r="AC20" s="415"/>
      <c r="AD20" s="415"/>
      <c r="AE20" s="415"/>
      <c r="AF20" s="415"/>
      <c r="AG20" s="416"/>
      <c r="AH20" s="414"/>
      <c r="AI20" s="415"/>
      <c r="AJ20" s="415"/>
      <c r="AK20" s="415"/>
      <c r="AL20" s="415"/>
      <c r="AM20" s="415"/>
      <c r="AN20" s="415"/>
      <c r="AO20" s="416"/>
      <c r="AP20" s="414"/>
      <c r="AQ20" s="415"/>
      <c r="AR20" s="415"/>
      <c r="AS20" s="415"/>
      <c r="AT20" s="415"/>
      <c r="AU20" s="415"/>
      <c r="AV20" s="415"/>
      <c r="AW20" s="415"/>
      <c r="AX20" s="415"/>
      <c r="AY20" s="415"/>
      <c r="AZ20" s="415"/>
      <c r="BA20" s="416"/>
      <c r="BB20" s="414"/>
      <c r="BC20" s="415"/>
      <c r="BD20" s="415"/>
      <c r="BE20" s="415"/>
      <c r="BF20" s="415"/>
      <c r="BG20" s="415"/>
      <c r="BH20" s="415"/>
      <c r="BI20" s="415"/>
      <c r="BJ20" s="415"/>
      <c r="BK20" s="415"/>
      <c r="BL20" s="416"/>
    </row>
    <row r="21" spans="1:64">
      <c r="A21" s="420"/>
      <c r="B21" s="421"/>
      <c r="C21" s="421"/>
      <c r="D21" s="421"/>
      <c r="E21" s="421"/>
      <c r="F21" s="422"/>
      <c r="G21" s="423" t="s">
        <v>263</v>
      </c>
      <c r="H21" s="424"/>
      <c r="I21" s="424"/>
      <c r="J21" s="424"/>
      <c r="K21" s="424"/>
      <c r="L21" s="424"/>
      <c r="M21" s="424"/>
      <c r="N21" s="424"/>
      <c r="O21" s="424"/>
      <c r="P21" s="424"/>
      <c r="Q21" s="424"/>
      <c r="R21" s="424"/>
      <c r="S21" s="424"/>
      <c r="T21" s="424"/>
      <c r="U21" s="424"/>
      <c r="V21" s="424"/>
      <c r="W21" s="424"/>
      <c r="X21" s="424"/>
      <c r="Y21" s="424"/>
      <c r="Z21" s="424"/>
      <c r="AA21" s="425"/>
      <c r="AB21" s="420"/>
      <c r="AC21" s="421"/>
      <c r="AD21" s="421"/>
      <c r="AE21" s="421"/>
      <c r="AF21" s="421"/>
      <c r="AG21" s="422"/>
      <c r="AH21" s="420"/>
      <c r="AI21" s="421"/>
      <c r="AJ21" s="421"/>
      <c r="AK21" s="421"/>
      <c r="AL21" s="421"/>
      <c r="AM21" s="421"/>
      <c r="AN21" s="421"/>
      <c r="AO21" s="422"/>
      <c r="AP21" s="420"/>
      <c r="AQ21" s="421"/>
      <c r="AR21" s="421"/>
      <c r="AS21" s="421"/>
      <c r="AT21" s="421"/>
      <c r="AU21" s="421"/>
      <c r="AV21" s="421"/>
      <c r="AW21" s="421"/>
      <c r="AX21" s="421"/>
      <c r="AY21" s="421"/>
      <c r="AZ21" s="421"/>
      <c r="BA21" s="422"/>
      <c r="BB21" s="420"/>
      <c r="BC21" s="421"/>
      <c r="BD21" s="421"/>
      <c r="BE21" s="421"/>
      <c r="BF21" s="421"/>
      <c r="BG21" s="421"/>
      <c r="BH21" s="421"/>
      <c r="BI21" s="421"/>
      <c r="BJ21" s="421"/>
      <c r="BK21" s="421"/>
      <c r="BL21" s="422"/>
    </row>
    <row r="22" spans="1:64">
      <c r="A22" s="426" t="s">
        <v>65</v>
      </c>
      <c r="B22" s="427"/>
      <c r="C22" s="427"/>
      <c r="D22" s="427"/>
      <c r="E22" s="427"/>
      <c r="F22" s="428"/>
      <c r="G22" s="429" t="s">
        <v>264</v>
      </c>
      <c r="H22" s="430"/>
      <c r="I22" s="430"/>
      <c r="J22" s="430"/>
      <c r="K22" s="430"/>
      <c r="L22" s="430"/>
      <c r="M22" s="430"/>
      <c r="N22" s="430"/>
      <c r="O22" s="430"/>
      <c r="P22" s="430"/>
      <c r="Q22" s="430"/>
      <c r="R22" s="430"/>
      <c r="S22" s="430"/>
      <c r="T22" s="430"/>
      <c r="U22" s="430"/>
      <c r="V22" s="430"/>
      <c r="W22" s="430"/>
      <c r="X22" s="430"/>
      <c r="Y22" s="430"/>
      <c r="Z22" s="430"/>
      <c r="AA22" s="431"/>
      <c r="AB22" s="426" t="s">
        <v>256</v>
      </c>
      <c r="AC22" s="427"/>
      <c r="AD22" s="427"/>
      <c r="AE22" s="427"/>
      <c r="AF22" s="427"/>
      <c r="AG22" s="428"/>
      <c r="AH22" s="426" t="s">
        <v>256</v>
      </c>
      <c r="AI22" s="427"/>
      <c r="AJ22" s="427"/>
      <c r="AK22" s="427"/>
      <c r="AL22" s="427"/>
      <c r="AM22" s="427"/>
      <c r="AN22" s="427"/>
      <c r="AO22" s="428"/>
      <c r="AP22" s="426" t="s">
        <v>256</v>
      </c>
      <c r="AQ22" s="427"/>
      <c r="AR22" s="427"/>
      <c r="AS22" s="427"/>
      <c r="AT22" s="427"/>
      <c r="AU22" s="427"/>
      <c r="AV22" s="427"/>
      <c r="AW22" s="427"/>
      <c r="AX22" s="427"/>
      <c r="AY22" s="427"/>
      <c r="AZ22" s="427"/>
      <c r="BA22" s="428"/>
      <c r="BB22" s="426" t="s">
        <v>256</v>
      </c>
      <c r="BC22" s="427"/>
      <c r="BD22" s="427"/>
      <c r="BE22" s="427"/>
      <c r="BF22" s="427"/>
      <c r="BG22" s="427"/>
      <c r="BH22" s="427"/>
      <c r="BI22" s="427"/>
      <c r="BJ22" s="427"/>
      <c r="BK22" s="427"/>
      <c r="BL22" s="428"/>
    </row>
    <row r="23" spans="1:64">
      <c r="A23" s="414"/>
      <c r="B23" s="415"/>
      <c r="C23" s="415"/>
      <c r="D23" s="415"/>
      <c r="E23" s="415"/>
      <c r="F23" s="416"/>
      <c r="G23" s="417" t="s">
        <v>265</v>
      </c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9"/>
      <c r="AB23" s="414"/>
      <c r="AC23" s="415"/>
      <c r="AD23" s="415"/>
      <c r="AE23" s="415"/>
      <c r="AF23" s="415"/>
      <c r="AG23" s="416"/>
      <c r="AH23" s="414"/>
      <c r="AI23" s="415"/>
      <c r="AJ23" s="415"/>
      <c r="AK23" s="415"/>
      <c r="AL23" s="415"/>
      <c r="AM23" s="415"/>
      <c r="AN23" s="415"/>
      <c r="AO23" s="416"/>
      <c r="AP23" s="414"/>
      <c r="AQ23" s="415"/>
      <c r="AR23" s="415"/>
      <c r="AS23" s="415"/>
      <c r="AT23" s="415"/>
      <c r="AU23" s="415"/>
      <c r="AV23" s="415"/>
      <c r="AW23" s="415"/>
      <c r="AX23" s="415"/>
      <c r="AY23" s="415"/>
      <c r="AZ23" s="415"/>
      <c r="BA23" s="416"/>
      <c r="BB23" s="414"/>
      <c r="BC23" s="415"/>
      <c r="BD23" s="415"/>
      <c r="BE23" s="415"/>
      <c r="BF23" s="415"/>
      <c r="BG23" s="415"/>
      <c r="BH23" s="415"/>
      <c r="BI23" s="415"/>
      <c r="BJ23" s="415"/>
      <c r="BK23" s="415"/>
      <c r="BL23" s="416"/>
    </row>
    <row r="24" spans="1:64">
      <c r="A24" s="414"/>
      <c r="B24" s="415"/>
      <c r="C24" s="415"/>
      <c r="D24" s="415"/>
      <c r="E24" s="415"/>
      <c r="F24" s="416"/>
      <c r="G24" s="417" t="s">
        <v>266</v>
      </c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9"/>
      <c r="AB24" s="414"/>
      <c r="AC24" s="415"/>
      <c r="AD24" s="415"/>
      <c r="AE24" s="415"/>
      <c r="AF24" s="415"/>
      <c r="AG24" s="416"/>
      <c r="AH24" s="414"/>
      <c r="AI24" s="415"/>
      <c r="AJ24" s="415"/>
      <c r="AK24" s="415"/>
      <c r="AL24" s="415"/>
      <c r="AM24" s="415"/>
      <c r="AN24" s="415"/>
      <c r="AO24" s="416"/>
      <c r="AP24" s="414"/>
      <c r="AQ24" s="415"/>
      <c r="AR24" s="415"/>
      <c r="AS24" s="415"/>
      <c r="AT24" s="415"/>
      <c r="AU24" s="415"/>
      <c r="AV24" s="415"/>
      <c r="AW24" s="415"/>
      <c r="AX24" s="415"/>
      <c r="AY24" s="415"/>
      <c r="AZ24" s="415"/>
      <c r="BA24" s="416"/>
      <c r="BB24" s="414"/>
      <c r="BC24" s="415"/>
      <c r="BD24" s="415"/>
      <c r="BE24" s="415"/>
      <c r="BF24" s="415"/>
      <c r="BG24" s="415"/>
      <c r="BH24" s="415"/>
      <c r="BI24" s="415"/>
      <c r="BJ24" s="415"/>
      <c r="BK24" s="415"/>
      <c r="BL24" s="416"/>
    </row>
    <row r="25" spans="1:64">
      <c r="A25" s="420"/>
      <c r="B25" s="421"/>
      <c r="C25" s="421"/>
      <c r="D25" s="421"/>
      <c r="E25" s="421"/>
      <c r="F25" s="422"/>
      <c r="G25" s="423" t="s">
        <v>267</v>
      </c>
      <c r="H25" s="424"/>
      <c r="I25" s="424"/>
      <c r="J25" s="424"/>
      <c r="K25" s="424"/>
      <c r="L25" s="424"/>
      <c r="M25" s="424"/>
      <c r="N25" s="424"/>
      <c r="O25" s="424"/>
      <c r="P25" s="424"/>
      <c r="Q25" s="424"/>
      <c r="R25" s="424"/>
      <c r="S25" s="424"/>
      <c r="T25" s="424"/>
      <c r="U25" s="424"/>
      <c r="V25" s="424"/>
      <c r="W25" s="424"/>
      <c r="X25" s="424"/>
      <c r="Y25" s="424"/>
      <c r="Z25" s="424"/>
      <c r="AA25" s="425"/>
      <c r="AB25" s="420"/>
      <c r="AC25" s="421"/>
      <c r="AD25" s="421"/>
      <c r="AE25" s="421"/>
      <c r="AF25" s="421"/>
      <c r="AG25" s="422"/>
      <c r="AH25" s="420"/>
      <c r="AI25" s="421"/>
      <c r="AJ25" s="421"/>
      <c r="AK25" s="421"/>
      <c r="AL25" s="421"/>
      <c r="AM25" s="421"/>
      <c r="AN25" s="421"/>
      <c r="AO25" s="422"/>
      <c r="AP25" s="420"/>
      <c r="AQ25" s="421"/>
      <c r="AR25" s="421"/>
      <c r="AS25" s="421"/>
      <c r="AT25" s="421"/>
      <c r="AU25" s="421"/>
      <c r="AV25" s="421"/>
      <c r="AW25" s="421"/>
      <c r="AX25" s="421"/>
      <c r="AY25" s="421"/>
      <c r="AZ25" s="421"/>
      <c r="BA25" s="422"/>
      <c r="BB25" s="420"/>
      <c r="BC25" s="421"/>
      <c r="BD25" s="421"/>
      <c r="BE25" s="421"/>
      <c r="BF25" s="421"/>
      <c r="BG25" s="421"/>
      <c r="BH25" s="421"/>
      <c r="BI25" s="421"/>
      <c r="BJ25" s="421"/>
      <c r="BK25" s="421"/>
      <c r="BL25" s="422"/>
    </row>
    <row r="26" spans="1:64">
      <c r="A26" s="426" t="s">
        <v>66</v>
      </c>
      <c r="B26" s="427"/>
      <c r="C26" s="427"/>
      <c r="D26" s="427"/>
      <c r="E26" s="427"/>
      <c r="F26" s="428"/>
      <c r="G26" s="429" t="s">
        <v>268</v>
      </c>
      <c r="H26" s="430"/>
      <c r="I26" s="430"/>
      <c r="J26" s="430"/>
      <c r="K26" s="430"/>
      <c r="L26" s="430"/>
      <c r="M26" s="430"/>
      <c r="N26" s="430"/>
      <c r="O26" s="430"/>
      <c r="P26" s="430"/>
      <c r="Q26" s="430"/>
      <c r="R26" s="430"/>
      <c r="S26" s="430"/>
      <c r="T26" s="430"/>
      <c r="U26" s="430"/>
      <c r="V26" s="430"/>
      <c r="W26" s="430"/>
      <c r="X26" s="430"/>
      <c r="Y26" s="430"/>
      <c r="Z26" s="430"/>
      <c r="AA26" s="431"/>
      <c r="AB26" s="429"/>
      <c r="AC26" s="430"/>
      <c r="AD26" s="430"/>
      <c r="AE26" s="430"/>
      <c r="AF26" s="430"/>
      <c r="AG26" s="431"/>
      <c r="AH26" s="405"/>
      <c r="AI26" s="406"/>
      <c r="AJ26" s="406"/>
      <c r="AK26" s="406"/>
      <c r="AL26" s="406"/>
      <c r="AM26" s="406"/>
      <c r="AN26" s="406"/>
      <c r="AO26" s="407"/>
      <c r="AP26" s="405"/>
      <c r="AQ26" s="406"/>
      <c r="AR26" s="406"/>
      <c r="AS26" s="406"/>
      <c r="AT26" s="406"/>
      <c r="AU26" s="406"/>
      <c r="AV26" s="406"/>
      <c r="AW26" s="406"/>
      <c r="AX26" s="406"/>
      <c r="AY26" s="406"/>
      <c r="AZ26" s="406"/>
      <c r="BA26" s="407"/>
      <c r="BB26" s="405"/>
      <c r="BC26" s="406"/>
      <c r="BD26" s="406"/>
      <c r="BE26" s="406"/>
      <c r="BF26" s="406"/>
      <c r="BG26" s="406"/>
      <c r="BH26" s="406"/>
      <c r="BI26" s="406"/>
      <c r="BJ26" s="406"/>
      <c r="BK26" s="406"/>
      <c r="BL26" s="407"/>
    </row>
    <row r="27" spans="1:64">
      <c r="A27" s="414"/>
      <c r="B27" s="415"/>
      <c r="C27" s="415"/>
      <c r="D27" s="415"/>
      <c r="E27" s="415"/>
      <c r="F27" s="416"/>
      <c r="G27" s="417" t="s">
        <v>269</v>
      </c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9"/>
      <c r="AB27" s="417"/>
      <c r="AC27" s="418"/>
      <c r="AD27" s="418"/>
      <c r="AE27" s="418"/>
      <c r="AF27" s="418"/>
      <c r="AG27" s="419"/>
      <c r="AH27" s="408"/>
      <c r="AI27" s="409"/>
      <c r="AJ27" s="409"/>
      <c r="AK27" s="409"/>
      <c r="AL27" s="409"/>
      <c r="AM27" s="409"/>
      <c r="AN27" s="409"/>
      <c r="AO27" s="410"/>
      <c r="AP27" s="408"/>
      <c r="AQ27" s="409"/>
      <c r="AR27" s="409"/>
      <c r="AS27" s="409"/>
      <c r="AT27" s="409"/>
      <c r="AU27" s="409"/>
      <c r="AV27" s="409"/>
      <c r="AW27" s="409"/>
      <c r="AX27" s="409"/>
      <c r="AY27" s="409"/>
      <c r="AZ27" s="409"/>
      <c r="BA27" s="410"/>
      <c r="BB27" s="408"/>
      <c r="BC27" s="409"/>
      <c r="BD27" s="409"/>
      <c r="BE27" s="409"/>
      <c r="BF27" s="409"/>
      <c r="BG27" s="409"/>
      <c r="BH27" s="409"/>
      <c r="BI27" s="409"/>
      <c r="BJ27" s="409"/>
      <c r="BK27" s="409"/>
      <c r="BL27" s="410"/>
    </row>
    <row r="28" spans="1:64">
      <c r="A28" s="414"/>
      <c r="B28" s="415"/>
      <c r="C28" s="415"/>
      <c r="D28" s="415"/>
      <c r="E28" s="415"/>
      <c r="F28" s="416"/>
      <c r="G28" s="417" t="s">
        <v>270</v>
      </c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9"/>
      <c r="AB28" s="417"/>
      <c r="AC28" s="418"/>
      <c r="AD28" s="418"/>
      <c r="AE28" s="418"/>
      <c r="AF28" s="418"/>
      <c r="AG28" s="419"/>
      <c r="AH28" s="408"/>
      <c r="AI28" s="409"/>
      <c r="AJ28" s="409"/>
      <c r="AK28" s="409"/>
      <c r="AL28" s="409"/>
      <c r="AM28" s="409"/>
      <c r="AN28" s="409"/>
      <c r="AO28" s="410"/>
      <c r="AP28" s="408"/>
      <c r="AQ28" s="409"/>
      <c r="AR28" s="409"/>
      <c r="AS28" s="409"/>
      <c r="AT28" s="409"/>
      <c r="AU28" s="409"/>
      <c r="AV28" s="409"/>
      <c r="AW28" s="409"/>
      <c r="AX28" s="409"/>
      <c r="AY28" s="409"/>
      <c r="AZ28" s="409"/>
      <c r="BA28" s="410"/>
      <c r="BB28" s="408"/>
      <c r="BC28" s="409"/>
      <c r="BD28" s="409"/>
      <c r="BE28" s="409"/>
      <c r="BF28" s="409"/>
      <c r="BG28" s="409"/>
      <c r="BH28" s="409"/>
      <c r="BI28" s="409"/>
      <c r="BJ28" s="409"/>
      <c r="BK28" s="409"/>
      <c r="BL28" s="410"/>
    </row>
    <row r="29" spans="1:64">
      <c r="A29" s="414"/>
      <c r="B29" s="415"/>
      <c r="C29" s="415"/>
      <c r="D29" s="415"/>
      <c r="E29" s="415"/>
      <c r="F29" s="416"/>
      <c r="G29" s="417" t="s">
        <v>271</v>
      </c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9"/>
      <c r="AB29" s="417"/>
      <c r="AC29" s="418"/>
      <c r="AD29" s="418"/>
      <c r="AE29" s="418"/>
      <c r="AF29" s="418"/>
      <c r="AG29" s="419"/>
      <c r="AH29" s="408"/>
      <c r="AI29" s="409"/>
      <c r="AJ29" s="409"/>
      <c r="AK29" s="409"/>
      <c r="AL29" s="409"/>
      <c r="AM29" s="409"/>
      <c r="AN29" s="409"/>
      <c r="AO29" s="410"/>
      <c r="AP29" s="408"/>
      <c r="AQ29" s="409"/>
      <c r="AR29" s="409"/>
      <c r="AS29" s="409"/>
      <c r="AT29" s="409"/>
      <c r="AU29" s="409"/>
      <c r="AV29" s="409"/>
      <c r="AW29" s="409"/>
      <c r="AX29" s="409"/>
      <c r="AY29" s="409"/>
      <c r="AZ29" s="409"/>
      <c r="BA29" s="410"/>
      <c r="BB29" s="408"/>
      <c r="BC29" s="409"/>
      <c r="BD29" s="409"/>
      <c r="BE29" s="409"/>
      <c r="BF29" s="409"/>
      <c r="BG29" s="409"/>
      <c r="BH29" s="409"/>
      <c r="BI29" s="409"/>
      <c r="BJ29" s="409"/>
      <c r="BK29" s="409"/>
      <c r="BL29" s="410"/>
    </row>
    <row r="30" spans="1:64">
      <c r="A30" s="414"/>
      <c r="B30" s="415"/>
      <c r="C30" s="415"/>
      <c r="D30" s="415"/>
      <c r="E30" s="415"/>
      <c r="F30" s="416"/>
      <c r="G30" s="417" t="s">
        <v>272</v>
      </c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9"/>
      <c r="AB30" s="417"/>
      <c r="AC30" s="418"/>
      <c r="AD30" s="418"/>
      <c r="AE30" s="418"/>
      <c r="AF30" s="418"/>
      <c r="AG30" s="419"/>
      <c r="AH30" s="408"/>
      <c r="AI30" s="409"/>
      <c r="AJ30" s="409"/>
      <c r="AK30" s="409"/>
      <c r="AL30" s="409"/>
      <c r="AM30" s="409"/>
      <c r="AN30" s="409"/>
      <c r="AO30" s="410"/>
      <c r="AP30" s="408"/>
      <c r="AQ30" s="409"/>
      <c r="AR30" s="409"/>
      <c r="AS30" s="409"/>
      <c r="AT30" s="409"/>
      <c r="AU30" s="409"/>
      <c r="AV30" s="409"/>
      <c r="AW30" s="409"/>
      <c r="AX30" s="409"/>
      <c r="AY30" s="409"/>
      <c r="AZ30" s="409"/>
      <c r="BA30" s="410"/>
      <c r="BB30" s="408"/>
      <c r="BC30" s="409"/>
      <c r="BD30" s="409"/>
      <c r="BE30" s="409"/>
      <c r="BF30" s="409"/>
      <c r="BG30" s="409"/>
      <c r="BH30" s="409"/>
      <c r="BI30" s="409"/>
      <c r="BJ30" s="409"/>
      <c r="BK30" s="409"/>
      <c r="BL30" s="410"/>
    </row>
    <row r="31" spans="1:64">
      <c r="A31" s="414"/>
      <c r="B31" s="415"/>
      <c r="C31" s="415"/>
      <c r="D31" s="415"/>
      <c r="E31" s="415"/>
      <c r="F31" s="416"/>
      <c r="G31" s="417" t="s">
        <v>273</v>
      </c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9"/>
      <c r="AB31" s="417"/>
      <c r="AC31" s="418"/>
      <c r="AD31" s="418"/>
      <c r="AE31" s="418"/>
      <c r="AF31" s="418"/>
      <c r="AG31" s="419"/>
      <c r="AH31" s="408"/>
      <c r="AI31" s="409"/>
      <c r="AJ31" s="409"/>
      <c r="AK31" s="409"/>
      <c r="AL31" s="409"/>
      <c r="AM31" s="409"/>
      <c r="AN31" s="409"/>
      <c r="AO31" s="410"/>
      <c r="AP31" s="408"/>
      <c r="AQ31" s="409"/>
      <c r="AR31" s="409"/>
      <c r="AS31" s="409"/>
      <c r="AT31" s="409"/>
      <c r="AU31" s="409"/>
      <c r="AV31" s="409"/>
      <c r="AW31" s="409"/>
      <c r="AX31" s="409"/>
      <c r="AY31" s="409"/>
      <c r="AZ31" s="409"/>
      <c r="BA31" s="410"/>
      <c r="BB31" s="408"/>
      <c r="BC31" s="409"/>
      <c r="BD31" s="409"/>
      <c r="BE31" s="409"/>
      <c r="BF31" s="409"/>
      <c r="BG31" s="409"/>
      <c r="BH31" s="409"/>
      <c r="BI31" s="409"/>
      <c r="BJ31" s="409"/>
      <c r="BK31" s="409"/>
      <c r="BL31" s="410"/>
    </row>
    <row r="32" spans="1:64">
      <c r="A32" s="414"/>
      <c r="B32" s="415"/>
      <c r="C32" s="415"/>
      <c r="D32" s="415"/>
      <c r="E32" s="415"/>
      <c r="F32" s="416"/>
      <c r="G32" s="417" t="s">
        <v>274</v>
      </c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9"/>
      <c r="AB32" s="417"/>
      <c r="AC32" s="418"/>
      <c r="AD32" s="418"/>
      <c r="AE32" s="418"/>
      <c r="AF32" s="418"/>
      <c r="AG32" s="419"/>
      <c r="AH32" s="408"/>
      <c r="AI32" s="409"/>
      <c r="AJ32" s="409"/>
      <c r="AK32" s="409"/>
      <c r="AL32" s="409"/>
      <c r="AM32" s="409"/>
      <c r="AN32" s="409"/>
      <c r="AO32" s="410"/>
      <c r="AP32" s="408"/>
      <c r="AQ32" s="409"/>
      <c r="AR32" s="409"/>
      <c r="AS32" s="409"/>
      <c r="AT32" s="409"/>
      <c r="AU32" s="409"/>
      <c r="AV32" s="409"/>
      <c r="AW32" s="409"/>
      <c r="AX32" s="409"/>
      <c r="AY32" s="409"/>
      <c r="AZ32" s="409"/>
      <c r="BA32" s="410"/>
      <c r="BB32" s="408"/>
      <c r="BC32" s="409"/>
      <c r="BD32" s="409"/>
      <c r="BE32" s="409"/>
      <c r="BF32" s="409"/>
      <c r="BG32" s="409"/>
      <c r="BH32" s="409"/>
      <c r="BI32" s="409"/>
      <c r="BJ32" s="409"/>
      <c r="BK32" s="409"/>
      <c r="BL32" s="410"/>
    </row>
    <row r="33" spans="1:64">
      <c r="A33" s="414"/>
      <c r="B33" s="415"/>
      <c r="C33" s="415"/>
      <c r="D33" s="415"/>
      <c r="E33" s="415"/>
      <c r="F33" s="416"/>
      <c r="G33" s="417" t="s">
        <v>275</v>
      </c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9"/>
      <c r="AB33" s="417"/>
      <c r="AC33" s="418"/>
      <c r="AD33" s="418"/>
      <c r="AE33" s="418"/>
      <c r="AF33" s="418"/>
      <c r="AG33" s="419"/>
      <c r="AH33" s="408"/>
      <c r="AI33" s="409"/>
      <c r="AJ33" s="409"/>
      <c r="AK33" s="409"/>
      <c r="AL33" s="409"/>
      <c r="AM33" s="409"/>
      <c r="AN33" s="409"/>
      <c r="AO33" s="410"/>
      <c r="AP33" s="408"/>
      <c r="AQ33" s="409"/>
      <c r="AR33" s="409"/>
      <c r="AS33" s="409"/>
      <c r="AT33" s="409"/>
      <c r="AU33" s="409"/>
      <c r="AV33" s="409"/>
      <c r="AW33" s="409"/>
      <c r="AX33" s="409"/>
      <c r="AY33" s="409"/>
      <c r="AZ33" s="409"/>
      <c r="BA33" s="410"/>
      <c r="BB33" s="408"/>
      <c r="BC33" s="409"/>
      <c r="BD33" s="409"/>
      <c r="BE33" s="409"/>
      <c r="BF33" s="409"/>
      <c r="BG33" s="409"/>
      <c r="BH33" s="409"/>
      <c r="BI33" s="409"/>
      <c r="BJ33" s="409"/>
      <c r="BK33" s="409"/>
      <c r="BL33" s="410"/>
    </row>
    <row r="34" spans="1:64">
      <c r="A34" s="414"/>
      <c r="B34" s="415"/>
      <c r="C34" s="415"/>
      <c r="D34" s="415"/>
      <c r="E34" s="415"/>
      <c r="F34" s="416"/>
      <c r="G34" s="417" t="s">
        <v>276</v>
      </c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9"/>
      <c r="AB34" s="417"/>
      <c r="AC34" s="418"/>
      <c r="AD34" s="418"/>
      <c r="AE34" s="418"/>
      <c r="AF34" s="418"/>
      <c r="AG34" s="419"/>
      <c r="AH34" s="408"/>
      <c r="AI34" s="409"/>
      <c r="AJ34" s="409"/>
      <c r="AK34" s="409"/>
      <c r="AL34" s="409"/>
      <c r="AM34" s="409"/>
      <c r="AN34" s="409"/>
      <c r="AO34" s="410"/>
      <c r="AP34" s="408"/>
      <c r="AQ34" s="409"/>
      <c r="AR34" s="409"/>
      <c r="AS34" s="409"/>
      <c r="AT34" s="409"/>
      <c r="AU34" s="409"/>
      <c r="AV34" s="409"/>
      <c r="AW34" s="409"/>
      <c r="AX34" s="409"/>
      <c r="AY34" s="409"/>
      <c r="AZ34" s="409"/>
      <c r="BA34" s="410"/>
      <c r="BB34" s="408"/>
      <c r="BC34" s="409"/>
      <c r="BD34" s="409"/>
      <c r="BE34" s="409"/>
      <c r="BF34" s="409"/>
      <c r="BG34" s="409"/>
      <c r="BH34" s="409"/>
      <c r="BI34" s="409"/>
      <c r="BJ34" s="409"/>
      <c r="BK34" s="409"/>
      <c r="BL34" s="410"/>
    </row>
    <row r="35" spans="1:64">
      <c r="A35" s="414"/>
      <c r="B35" s="415"/>
      <c r="C35" s="415"/>
      <c r="D35" s="415"/>
      <c r="E35" s="415"/>
      <c r="F35" s="416"/>
      <c r="G35" s="417" t="s">
        <v>277</v>
      </c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9"/>
      <c r="AB35" s="417"/>
      <c r="AC35" s="418"/>
      <c r="AD35" s="418"/>
      <c r="AE35" s="418"/>
      <c r="AF35" s="418"/>
      <c r="AG35" s="419"/>
      <c r="AH35" s="408"/>
      <c r="AI35" s="409"/>
      <c r="AJ35" s="409"/>
      <c r="AK35" s="409"/>
      <c r="AL35" s="409"/>
      <c r="AM35" s="409"/>
      <c r="AN35" s="409"/>
      <c r="AO35" s="410"/>
      <c r="AP35" s="408"/>
      <c r="AQ35" s="409"/>
      <c r="AR35" s="409"/>
      <c r="AS35" s="409"/>
      <c r="AT35" s="409"/>
      <c r="AU35" s="409"/>
      <c r="AV35" s="409"/>
      <c r="AW35" s="409"/>
      <c r="AX35" s="409"/>
      <c r="AY35" s="409"/>
      <c r="AZ35" s="409"/>
      <c r="BA35" s="410"/>
      <c r="BB35" s="408"/>
      <c r="BC35" s="409"/>
      <c r="BD35" s="409"/>
      <c r="BE35" s="409"/>
      <c r="BF35" s="409"/>
      <c r="BG35" s="409"/>
      <c r="BH35" s="409"/>
      <c r="BI35" s="409"/>
      <c r="BJ35" s="409"/>
      <c r="BK35" s="409"/>
      <c r="BL35" s="410"/>
    </row>
    <row r="36" spans="1:64">
      <c r="A36" s="420"/>
      <c r="B36" s="421"/>
      <c r="C36" s="421"/>
      <c r="D36" s="421"/>
      <c r="E36" s="421"/>
      <c r="F36" s="422"/>
      <c r="G36" s="423" t="s">
        <v>278</v>
      </c>
      <c r="H36" s="424"/>
      <c r="I36" s="424"/>
      <c r="J36" s="424"/>
      <c r="K36" s="424"/>
      <c r="L36" s="424"/>
      <c r="M36" s="424"/>
      <c r="N36" s="424"/>
      <c r="O36" s="424"/>
      <c r="P36" s="424"/>
      <c r="Q36" s="424"/>
      <c r="R36" s="424"/>
      <c r="S36" s="424"/>
      <c r="T36" s="424"/>
      <c r="U36" s="424"/>
      <c r="V36" s="424"/>
      <c r="W36" s="424"/>
      <c r="X36" s="424"/>
      <c r="Y36" s="424"/>
      <c r="Z36" s="424"/>
      <c r="AA36" s="425"/>
      <c r="AB36" s="423"/>
      <c r="AC36" s="424"/>
      <c r="AD36" s="424"/>
      <c r="AE36" s="424"/>
      <c r="AF36" s="424"/>
      <c r="AG36" s="425"/>
      <c r="AH36" s="411"/>
      <c r="AI36" s="412"/>
      <c r="AJ36" s="412"/>
      <c r="AK36" s="412"/>
      <c r="AL36" s="412"/>
      <c r="AM36" s="412"/>
      <c r="AN36" s="412"/>
      <c r="AO36" s="413"/>
      <c r="AP36" s="411"/>
      <c r="AQ36" s="412"/>
      <c r="AR36" s="412"/>
      <c r="AS36" s="412"/>
      <c r="AT36" s="412"/>
      <c r="AU36" s="412"/>
      <c r="AV36" s="412"/>
      <c r="AW36" s="412"/>
      <c r="AX36" s="412"/>
      <c r="AY36" s="412"/>
      <c r="AZ36" s="412"/>
      <c r="BA36" s="413"/>
      <c r="BB36" s="411"/>
      <c r="BC36" s="412"/>
      <c r="BD36" s="412"/>
      <c r="BE36" s="412"/>
      <c r="BF36" s="412"/>
      <c r="BG36" s="412"/>
      <c r="BH36" s="412"/>
      <c r="BI36" s="412"/>
      <c r="BJ36" s="412"/>
      <c r="BK36" s="412"/>
      <c r="BL36" s="413"/>
    </row>
    <row r="37" spans="1:64">
      <c r="A37" s="435"/>
      <c r="B37" s="436"/>
      <c r="C37" s="436"/>
      <c r="D37" s="436"/>
      <c r="E37" s="436"/>
      <c r="F37" s="437"/>
      <c r="G37" s="438" t="s">
        <v>279</v>
      </c>
      <c r="H37" s="439"/>
      <c r="I37" s="439"/>
      <c r="J37" s="439"/>
      <c r="K37" s="439"/>
      <c r="L37" s="439"/>
      <c r="M37" s="439"/>
      <c r="N37" s="439"/>
      <c r="O37" s="439"/>
      <c r="P37" s="439"/>
      <c r="Q37" s="439"/>
      <c r="R37" s="439"/>
      <c r="S37" s="439"/>
      <c r="T37" s="439"/>
      <c r="U37" s="439"/>
      <c r="V37" s="439"/>
      <c r="W37" s="439"/>
      <c r="X37" s="439"/>
      <c r="Y37" s="439"/>
      <c r="Z37" s="439"/>
      <c r="AA37" s="440"/>
      <c r="AB37" s="438"/>
      <c r="AC37" s="439"/>
      <c r="AD37" s="439"/>
      <c r="AE37" s="439"/>
      <c r="AF37" s="439"/>
      <c r="AG37" s="440"/>
      <c r="AH37" s="432"/>
      <c r="AI37" s="433"/>
      <c r="AJ37" s="433"/>
      <c r="AK37" s="433"/>
      <c r="AL37" s="433"/>
      <c r="AM37" s="433"/>
      <c r="AN37" s="433"/>
      <c r="AO37" s="434"/>
      <c r="AP37" s="432"/>
      <c r="AQ37" s="433"/>
      <c r="AR37" s="433"/>
      <c r="AS37" s="433"/>
      <c r="AT37" s="433"/>
      <c r="AU37" s="433"/>
      <c r="AV37" s="433"/>
      <c r="AW37" s="433"/>
      <c r="AX37" s="433"/>
      <c r="AY37" s="433"/>
      <c r="AZ37" s="433"/>
      <c r="BA37" s="434"/>
      <c r="BB37" s="432"/>
      <c r="BC37" s="433"/>
      <c r="BD37" s="433"/>
      <c r="BE37" s="433"/>
      <c r="BF37" s="433"/>
      <c r="BG37" s="433"/>
      <c r="BH37" s="433"/>
      <c r="BI37" s="433"/>
      <c r="BJ37" s="433"/>
      <c r="BK37" s="433"/>
      <c r="BL37" s="434"/>
    </row>
    <row r="38" spans="1:64">
      <c r="A38" s="426" t="s">
        <v>49</v>
      </c>
      <c r="B38" s="427"/>
      <c r="C38" s="427"/>
      <c r="D38" s="427"/>
      <c r="E38" s="427"/>
      <c r="F38" s="428"/>
      <c r="G38" s="429" t="s">
        <v>280</v>
      </c>
      <c r="H38" s="430"/>
      <c r="I38" s="430"/>
      <c r="J38" s="430"/>
      <c r="K38" s="430"/>
      <c r="L38" s="430"/>
      <c r="M38" s="430"/>
      <c r="N38" s="430"/>
      <c r="O38" s="430"/>
      <c r="P38" s="430"/>
      <c r="Q38" s="430"/>
      <c r="R38" s="430"/>
      <c r="S38" s="430"/>
      <c r="T38" s="430"/>
      <c r="U38" s="430"/>
      <c r="V38" s="430"/>
      <c r="W38" s="430"/>
      <c r="X38" s="430"/>
      <c r="Y38" s="430"/>
      <c r="Z38" s="430"/>
      <c r="AA38" s="431"/>
      <c r="AB38" s="426" t="s">
        <v>256</v>
      </c>
      <c r="AC38" s="427"/>
      <c r="AD38" s="427"/>
      <c r="AE38" s="427"/>
      <c r="AF38" s="427"/>
      <c r="AG38" s="428"/>
      <c r="AH38" s="426" t="s">
        <v>256</v>
      </c>
      <c r="AI38" s="427"/>
      <c r="AJ38" s="427"/>
      <c r="AK38" s="427"/>
      <c r="AL38" s="427"/>
      <c r="AM38" s="427"/>
      <c r="AN38" s="427"/>
      <c r="AO38" s="428"/>
      <c r="AP38" s="426" t="s">
        <v>256</v>
      </c>
      <c r="AQ38" s="427"/>
      <c r="AR38" s="427"/>
      <c r="AS38" s="427"/>
      <c r="AT38" s="427"/>
      <c r="AU38" s="427"/>
      <c r="AV38" s="427"/>
      <c r="AW38" s="427"/>
      <c r="AX38" s="427"/>
      <c r="AY38" s="427"/>
      <c r="AZ38" s="427"/>
      <c r="BA38" s="428"/>
      <c r="BB38" s="426" t="s">
        <v>256</v>
      </c>
      <c r="BC38" s="427"/>
      <c r="BD38" s="427"/>
      <c r="BE38" s="427"/>
      <c r="BF38" s="427"/>
      <c r="BG38" s="427"/>
      <c r="BH38" s="427"/>
      <c r="BI38" s="427"/>
      <c r="BJ38" s="427"/>
      <c r="BK38" s="427"/>
      <c r="BL38" s="428"/>
    </row>
    <row r="39" spans="1:64">
      <c r="A39" s="420"/>
      <c r="B39" s="421"/>
      <c r="C39" s="421"/>
      <c r="D39" s="421"/>
      <c r="E39" s="421"/>
      <c r="F39" s="422"/>
      <c r="G39" s="423" t="s">
        <v>257</v>
      </c>
      <c r="H39" s="424"/>
      <c r="I39" s="424"/>
      <c r="J39" s="424"/>
      <c r="K39" s="424"/>
      <c r="L39" s="424"/>
      <c r="M39" s="424"/>
      <c r="N39" s="424"/>
      <c r="O39" s="424"/>
      <c r="P39" s="424"/>
      <c r="Q39" s="424"/>
      <c r="R39" s="424"/>
      <c r="S39" s="424"/>
      <c r="T39" s="424"/>
      <c r="U39" s="424"/>
      <c r="V39" s="424"/>
      <c r="W39" s="424"/>
      <c r="X39" s="424"/>
      <c r="Y39" s="424"/>
      <c r="Z39" s="424"/>
      <c r="AA39" s="425"/>
      <c r="AB39" s="420"/>
      <c r="AC39" s="421"/>
      <c r="AD39" s="421"/>
      <c r="AE39" s="421"/>
      <c r="AF39" s="421"/>
      <c r="AG39" s="422"/>
      <c r="AH39" s="420"/>
      <c r="AI39" s="421"/>
      <c r="AJ39" s="421"/>
      <c r="AK39" s="421"/>
      <c r="AL39" s="421"/>
      <c r="AM39" s="421"/>
      <c r="AN39" s="421"/>
      <c r="AO39" s="422"/>
      <c r="AP39" s="420"/>
      <c r="AQ39" s="421"/>
      <c r="AR39" s="421"/>
      <c r="AS39" s="421"/>
      <c r="AT39" s="421"/>
      <c r="AU39" s="421"/>
      <c r="AV39" s="421"/>
      <c r="AW39" s="421"/>
      <c r="AX39" s="421"/>
      <c r="AY39" s="421"/>
      <c r="AZ39" s="421"/>
      <c r="BA39" s="422"/>
      <c r="BB39" s="420"/>
      <c r="BC39" s="421"/>
      <c r="BD39" s="421"/>
      <c r="BE39" s="421"/>
      <c r="BF39" s="421"/>
      <c r="BG39" s="421"/>
      <c r="BH39" s="421"/>
      <c r="BI39" s="421"/>
      <c r="BJ39" s="421"/>
      <c r="BK39" s="421"/>
      <c r="BL39" s="422"/>
    </row>
    <row r="40" spans="1:64">
      <c r="A40" s="426" t="s">
        <v>68</v>
      </c>
      <c r="B40" s="427"/>
      <c r="C40" s="427"/>
      <c r="D40" s="427"/>
      <c r="E40" s="427"/>
      <c r="F40" s="428"/>
      <c r="G40" s="429" t="s">
        <v>281</v>
      </c>
      <c r="H40" s="430"/>
      <c r="I40" s="430"/>
      <c r="J40" s="430"/>
      <c r="K40" s="430"/>
      <c r="L40" s="430"/>
      <c r="M40" s="430"/>
      <c r="N40" s="430"/>
      <c r="O40" s="430"/>
      <c r="P40" s="430"/>
      <c r="Q40" s="430"/>
      <c r="R40" s="430"/>
      <c r="S40" s="430"/>
      <c r="T40" s="430"/>
      <c r="U40" s="430"/>
      <c r="V40" s="430"/>
      <c r="W40" s="430"/>
      <c r="X40" s="430"/>
      <c r="Y40" s="430"/>
      <c r="Z40" s="430"/>
      <c r="AA40" s="431"/>
      <c r="AB40" s="426" t="s">
        <v>256</v>
      </c>
      <c r="AC40" s="427"/>
      <c r="AD40" s="427"/>
      <c r="AE40" s="427"/>
      <c r="AF40" s="427"/>
      <c r="AG40" s="428"/>
      <c r="AH40" s="426" t="s">
        <v>256</v>
      </c>
      <c r="AI40" s="427"/>
      <c r="AJ40" s="427"/>
      <c r="AK40" s="427"/>
      <c r="AL40" s="427"/>
      <c r="AM40" s="427"/>
      <c r="AN40" s="427"/>
      <c r="AO40" s="428"/>
      <c r="AP40" s="426" t="s">
        <v>256</v>
      </c>
      <c r="AQ40" s="427"/>
      <c r="AR40" s="427"/>
      <c r="AS40" s="427"/>
      <c r="AT40" s="427"/>
      <c r="AU40" s="427"/>
      <c r="AV40" s="427"/>
      <c r="AW40" s="427"/>
      <c r="AX40" s="427"/>
      <c r="AY40" s="427"/>
      <c r="AZ40" s="427"/>
      <c r="BA40" s="428"/>
      <c r="BB40" s="426" t="s">
        <v>256</v>
      </c>
      <c r="BC40" s="427"/>
      <c r="BD40" s="427"/>
      <c r="BE40" s="427"/>
      <c r="BF40" s="427"/>
      <c r="BG40" s="427"/>
      <c r="BH40" s="427"/>
      <c r="BI40" s="427"/>
      <c r="BJ40" s="427"/>
      <c r="BK40" s="427"/>
      <c r="BL40" s="428"/>
    </row>
    <row r="41" spans="1:64">
      <c r="A41" s="414"/>
      <c r="B41" s="415"/>
      <c r="C41" s="415"/>
      <c r="D41" s="415"/>
      <c r="E41" s="415"/>
      <c r="F41" s="416"/>
      <c r="G41" s="417" t="s">
        <v>282</v>
      </c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9"/>
      <c r="AB41" s="414"/>
      <c r="AC41" s="415"/>
      <c r="AD41" s="415"/>
      <c r="AE41" s="415"/>
      <c r="AF41" s="415"/>
      <c r="AG41" s="416"/>
      <c r="AH41" s="414"/>
      <c r="AI41" s="415"/>
      <c r="AJ41" s="415"/>
      <c r="AK41" s="415"/>
      <c r="AL41" s="415"/>
      <c r="AM41" s="415"/>
      <c r="AN41" s="415"/>
      <c r="AO41" s="416"/>
      <c r="AP41" s="414"/>
      <c r="AQ41" s="415"/>
      <c r="AR41" s="415"/>
      <c r="AS41" s="415"/>
      <c r="AT41" s="415"/>
      <c r="AU41" s="415"/>
      <c r="AV41" s="415"/>
      <c r="AW41" s="415"/>
      <c r="AX41" s="415"/>
      <c r="AY41" s="415"/>
      <c r="AZ41" s="415"/>
      <c r="BA41" s="416"/>
      <c r="BB41" s="414"/>
      <c r="BC41" s="415"/>
      <c r="BD41" s="415"/>
      <c r="BE41" s="415"/>
      <c r="BF41" s="415"/>
      <c r="BG41" s="415"/>
      <c r="BH41" s="415"/>
      <c r="BI41" s="415"/>
      <c r="BJ41" s="415"/>
      <c r="BK41" s="415"/>
      <c r="BL41" s="416"/>
    </row>
    <row r="42" spans="1:64">
      <c r="A42" s="414"/>
      <c r="B42" s="415"/>
      <c r="C42" s="415"/>
      <c r="D42" s="415"/>
      <c r="E42" s="415"/>
      <c r="F42" s="416"/>
      <c r="G42" s="417" t="s">
        <v>283</v>
      </c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9"/>
      <c r="AB42" s="414"/>
      <c r="AC42" s="415"/>
      <c r="AD42" s="415"/>
      <c r="AE42" s="415"/>
      <c r="AF42" s="415"/>
      <c r="AG42" s="416"/>
      <c r="AH42" s="414"/>
      <c r="AI42" s="415"/>
      <c r="AJ42" s="415"/>
      <c r="AK42" s="415"/>
      <c r="AL42" s="415"/>
      <c r="AM42" s="415"/>
      <c r="AN42" s="415"/>
      <c r="AO42" s="416"/>
      <c r="AP42" s="414"/>
      <c r="AQ42" s="415"/>
      <c r="AR42" s="415"/>
      <c r="AS42" s="415"/>
      <c r="AT42" s="415"/>
      <c r="AU42" s="415"/>
      <c r="AV42" s="415"/>
      <c r="AW42" s="415"/>
      <c r="AX42" s="415"/>
      <c r="AY42" s="415"/>
      <c r="AZ42" s="415"/>
      <c r="BA42" s="416"/>
      <c r="BB42" s="414"/>
      <c r="BC42" s="415"/>
      <c r="BD42" s="415"/>
      <c r="BE42" s="415"/>
      <c r="BF42" s="415"/>
      <c r="BG42" s="415"/>
      <c r="BH42" s="415"/>
      <c r="BI42" s="415"/>
      <c r="BJ42" s="415"/>
      <c r="BK42" s="415"/>
      <c r="BL42" s="416"/>
    </row>
    <row r="43" spans="1:64">
      <c r="A43" s="414"/>
      <c r="B43" s="415"/>
      <c r="C43" s="415"/>
      <c r="D43" s="415"/>
      <c r="E43" s="415"/>
      <c r="F43" s="416"/>
      <c r="G43" s="417" t="s">
        <v>284</v>
      </c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9"/>
      <c r="AB43" s="414"/>
      <c r="AC43" s="415"/>
      <c r="AD43" s="415"/>
      <c r="AE43" s="415"/>
      <c r="AF43" s="415"/>
      <c r="AG43" s="416"/>
      <c r="AH43" s="414"/>
      <c r="AI43" s="415"/>
      <c r="AJ43" s="415"/>
      <c r="AK43" s="415"/>
      <c r="AL43" s="415"/>
      <c r="AM43" s="415"/>
      <c r="AN43" s="415"/>
      <c r="AO43" s="416"/>
      <c r="AP43" s="414"/>
      <c r="AQ43" s="415"/>
      <c r="AR43" s="415"/>
      <c r="AS43" s="415"/>
      <c r="AT43" s="415"/>
      <c r="AU43" s="415"/>
      <c r="AV43" s="415"/>
      <c r="AW43" s="415"/>
      <c r="AX43" s="415"/>
      <c r="AY43" s="415"/>
      <c r="AZ43" s="415"/>
      <c r="BA43" s="416"/>
      <c r="BB43" s="414"/>
      <c r="BC43" s="415"/>
      <c r="BD43" s="415"/>
      <c r="BE43" s="415"/>
      <c r="BF43" s="415"/>
      <c r="BG43" s="415"/>
      <c r="BH43" s="415"/>
      <c r="BI43" s="415"/>
      <c r="BJ43" s="415"/>
      <c r="BK43" s="415"/>
      <c r="BL43" s="416"/>
    </row>
    <row r="44" spans="1:64">
      <c r="A44" s="414"/>
      <c r="B44" s="415"/>
      <c r="C44" s="415"/>
      <c r="D44" s="415"/>
      <c r="E44" s="415"/>
      <c r="F44" s="416"/>
      <c r="G44" s="417" t="s">
        <v>285</v>
      </c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9"/>
      <c r="AB44" s="414"/>
      <c r="AC44" s="415"/>
      <c r="AD44" s="415"/>
      <c r="AE44" s="415"/>
      <c r="AF44" s="415"/>
      <c r="AG44" s="416"/>
      <c r="AH44" s="414"/>
      <c r="AI44" s="415"/>
      <c r="AJ44" s="415"/>
      <c r="AK44" s="415"/>
      <c r="AL44" s="415"/>
      <c r="AM44" s="415"/>
      <c r="AN44" s="415"/>
      <c r="AO44" s="416"/>
      <c r="AP44" s="414"/>
      <c r="AQ44" s="415"/>
      <c r="AR44" s="415"/>
      <c r="AS44" s="415"/>
      <c r="AT44" s="415"/>
      <c r="AU44" s="415"/>
      <c r="AV44" s="415"/>
      <c r="AW44" s="415"/>
      <c r="AX44" s="415"/>
      <c r="AY44" s="415"/>
      <c r="AZ44" s="415"/>
      <c r="BA44" s="416"/>
      <c r="BB44" s="414"/>
      <c r="BC44" s="415"/>
      <c r="BD44" s="415"/>
      <c r="BE44" s="415"/>
      <c r="BF44" s="415"/>
      <c r="BG44" s="415"/>
      <c r="BH44" s="415"/>
      <c r="BI44" s="415"/>
      <c r="BJ44" s="415"/>
      <c r="BK44" s="415"/>
      <c r="BL44" s="416"/>
    </row>
    <row r="45" spans="1:64">
      <c r="A45" s="414"/>
      <c r="B45" s="415"/>
      <c r="C45" s="415"/>
      <c r="D45" s="415"/>
      <c r="E45" s="415"/>
      <c r="F45" s="416"/>
      <c r="G45" s="417" t="s">
        <v>286</v>
      </c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9"/>
      <c r="AB45" s="414"/>
      <c r="AC45" s="415"/>
      <c r="AD45" s="415"/>
      <c r="AE45" s="415"/>
      <c r="AF45" s="415"/>
      <c r="AG45" s="416"/>
      <c r="AH45" s="414"/>
      <c r="AI45" s="415"/>
      <c r="AJ45" s="415"/>
      <c r="AK45" s="415"/>
      <c r="AL45" s="415"/>
      <c r="AM45" s="415"/>
      <c r="AN45" s="415"/>
      <c r="AO45" s="416"/>
      <c r="AP45" s="414"/>
      <c r="AQ45" s="415"/>
      <c r="AR45" s="415"/>
      <c r="AS45" s="415"/>
      <c r="AT45" s="415"/>
      <c r="AU45" s="415"/>
      <c r="AV45" s="415"/>
      <c r="AW45" s="415"/>
      <c r="AX45" s="415"/>
      <c r="AY45" s="415"/>
      <c r="AZ45" s="415"/>
      <c r="BA45" s="416"/>
      <c r="BB45" s="414"/>
      <c r="BC45" s="415"/>
      <c r="BD45" s="415"/>
      <c r="BE45" s="415"/>
      <c r="BF45" s="415"/>
      <c r="BG45" s="415"/>
      <c r="BH45" s="415"/>
      <c r="BI45" s="415"/>
      <c r="BJ45" s="415"/>
      <c r="BK45" s="415"/>
      <c r="BL45" s="416"/>
    </row>
    <row r="46" spans="1:64">
      <c r="A46" s="420"/>
      <c r="B46" s="421"/>
      <c r="C46" s="421"/>
      <c r="D46" s="421"/>
      <c r="E46" s="421"/>
      <c r="F46" s="422"/>
      <c r="G46" s="423" t="s">
        <v>287</v>
      </c>
      <c r="H46" s="424"/>
      <c r="I46" s="424"/>
      <c r="J46" s="424"/>
      <c r="K46" s="424"/>
      <c r="L46" s="424"/>
      <c r="M46" s="424"/>
      <c r="N46" s="424"/>
      <c r="O46" s="424"/>
      <c r="P46" s="424"/>
      <c r="Q46" s="424"/>
      <c r="R46" s="424"/>
      <c r="S46" s="424"/>
      <c r="T46" s="424"/>
      <c r="U46" s="424"/>
      <c r="V46" s="424"/>
      <c r="W46" s="424"/>
      <c r="X46" s="424"/>
      <c r="Y46" s="424"/>
      <c r="Z46" s="424"/>
      <c r="AA46" s="425"/>
      <c r="AB46" s="420"/>
      <c r="AC46" s="421"/>
      <c r="AD46" s="421"/>
      <c r="AE46" s="421"/>
      <c r="AF46" s="421"/>
      <c r="AG46" s="422"/>
      <c r="AH46" s="420"/>
      <c r="AI46" s="421"/>
      <c r="AJ46" s="421"/>
      <c r="AK46" s="421"/>
      <c r="AL46" s="421"/>
      <c r="AM46" s="421"/>
      <c r="AN46" s="421"/>
      <c r="AO46" s="422"/>
      <c r="AP46" s="420"/>
      <c r="AQ46" s="421"/>
      <c r="AR46" s="421"/>
      <c r="AS46" s="421"/>
      <c r="AT46" s="421"/>
      <c r="AU46" s="421"/>
      <c r="AV46" s="421"/>
      <c r="AW46" s="421"/>
      <c r="AX46" s="421"/>
      <c r="AY46" s="421"/>
      <c r="AZ46" s="421"/>
      <c r="BA46" s="422"/>
      <c r="BB46" s="420"/>
      <c r="BC46" s="421"/>
      <c r="BD46" s="421"/>
      <c r="BE46" s="421"/>
      <c r="BF46" s="421"/>
      <c r="BG46" s="421"/>
      <c r="BH46" s="421"/>
      <c r="BI46" s="421"/>
      <c r="BJ46" s="421"/>
      <c r="BK46" s="421"/>
      <c r="BL46" s="422"/>
    </row>
    <row r="47" spans="1:64">
      <c r="A47" s="426" t="s">
        <v>69</v>
      </c>
      <c r="B47" s="427"/>
      <c r="C47" s="427"/>
      <c r="D47" s="427"/>
      <c r="E47" s="427"/>
      <c r="F47" s="428"/>
      <c r="G47" s="429" t="s">
        <v>288</v>
      </c>
      <c r="H47" s="430"/>
      <c r="I47" s="430"/>
      <c r="J47" s="430"/>
      <c r="K47" s="430"/>
      <c r="L47" s="430"/>
      <c r="M47" s="430"/>
      <c r="N47" s="430"/>
      <c r="O47" s="430"/>
      <c r="P47" s="430"/>
      <c r="Q47" s="430"/>
      <c r="R47" s="430"/>
      <c r="S47" s="430"/>
      <c r="T47" s="430"/>
      <c r="U47" s="430"/>
      <c r="V47" s="430"/>
      <c r="W47" s="430"/>
      <c r="X47" s="430"/>
      <c r="Y47" s="430"/>
      <c r="Z47" s="430"/>
      <c r="AA47" s="431"/>
      <c r="AB47" s="426" t="s">
        <v>256</v>
      </c>
      <c r="AC47" s="427"/>
      <c r="AD47" s="427"/>
      <c r="AE47" s="427"/>
      <c r="AF47" s="427"/>
      <c r="AG47" s="428"/>
      <c r="AH47" s="426" t="s">
        <v>256</v>
      </c>
      <c r="AI47" s="427"/>
      <c r="AJ47" s="427"/>
      <c r="AK47" s="427"/>
      <c r="AL47" s="427"/>
      <c r="AM47" s="427"/>
      <c r="AN47" s="427"/>
      <c r="AO47" s="428"/>
      <c r="AP47" s="426" t="s">
        <v>256</v>
      </c>
      <c r="AQ47" s="427"/>
      <c r="AR47" s="427"/>
      <c r="AS47" s="427"/>
      <c r="AT47" s="427"/>
      <c r="AU47" s="427"/>
      <c r="AV47" s="427"/>
      <c r="AW47" s="427"/>
      <c r="AX47" s="427"/>
      <c r="AY47" s="427"/>
      <c r="AZ47" s="427"/>
      <c r="BA47" s="428"/>
      <c r="BB47" s="426" t="s">
        <v>256</v>
      </c>
      <c r="BC47" s="427"/>
      <c r="BD47" s="427"/>
      <c r="BE47" s="427"/>
      <c r="BF47" s="427"/>
      <c r="BG47" s="427"/>
      <c r="BH47" s="427"/>
      <c r="BI47" s="427"/>
      <c r="BJ47" s="427"/>
      <c r="BK47" s="427"/>
      <c r="BL47" s="428"/>
    </row>
    <row r="48" spans="1:64">
      <c r="A48" s="420"/>
      <c r="B48" s="421"/>
      <c r="C48" s="421"/>
      <c r="D48" s="421"/>
      <c r="E48" s="421"/>
      <c r="F48" s="422"/>
      <c r="G48" s="423" t="s">
        <v>289</v>
      </c>
      <c r="H48" s="424"/>
      <c r="I48" s="424"/>
      <c r="J48" s="424"/>
      <c r="K48" s="424"/>
      <c r="L48" s="424"/>
      <c r="M48" s="424"/>
      <c r="N48" s="424"/>
      <c r="O48" s="424"/>
      <c r="P48" s="424"/>
      <c r="Q48" s="424"/>
      <c r="R48" s="424"/>
      <c r="S48" s="424"/>
      <c r="T48" s="424"/>
      <c r="U48" s="424"/>
      <c r="V48" s="424"/>
      <c r="W48" s="424"/>
      <c r="X48" s="424"/>
      <c r="Y48" s="424"/>
      <c r="Z48" s="424"/>
      <c r="AA48" s="425"/>
      <c r="AB48" s="420"/>
      <c r="AC48" s="421"/>
      <c r="AD48" s="421"/>
      <c r="AE48" s="421"/>
      <c r="AF48" s="421"/>
      <c r="AG48" s="422"/>
      <c r="AH48" s="420"/>
      <c r="AI48" s="421"/>
      <c r="AJ48" s="421"/>
      <c r="AK48" s="421"/>
      <c r="AL48" s="421"/>
      <c r="AM48" s="421"/>
      <c r="AN48" s="421"/>
      <c r="AO48" s="422"/>
      <c r="AP48" s="420"/>
      <c r="AQ48" s="421"/>
      <c r="AR48" s="421"/>
      <c r="AS48" s="421"/>
      <c r="AT48" s="421"/>
      <c r="AU48" s="421"/>
      <c r="AV48" s="421"/>
      <c r="AW48" s="421"/>
      <c r="AX48" s="421"/>
      <c r="AY48" s="421"/>
      <c r="AZ48" s="421"/>
      <c r="BA48" s="422"/>
      <c r="BB48" s="420"/>
      <c r="BC48" s="421"/>
      <c r="BD48" s="421"/>
      <c r="BE48" s="421"/>
      <c r="BF48" s="421"/>
      <c r="BG48" s="421"/>
      <c r="BH48" s="421"/>
      <c r="BI48" s="421"/>
      <c r="BJ48" s="421"/>
      <c r="BK48" s="421"/>
      <c r="BL48" s="422"/>
    </row>
    <row r="49" spans="1:64">
      <c r="A49" s="426" t="s">
        <v>70</v>
      </c>
      <c r="B49" s="427"/>
      <c r="C49" s="427"/>
      <c r="D49" s="427"/>
      <c r="E49" s="427"/>
      <c r="F49" s="428"/>
      <c r="G49" s="429" t="s">
        <v>290</v>
      </c>
      <c r="H49" s="430"/>
      <c r="I49" s="430"/>
      <c r="J49" s="430"/>
      <c r="K49" s="430"/>
      <c r="L49" s="430"/>
      <c r="M49" s="430"/>
      <c r="N49" s="430"/>
      <c r="O49" s="430"/>
      <c r="P49" s="430"/>
      <c r="Q49" s="430"/>
      <c r="R49" s="430"/>
      <c r="S49" s="430"/>
      <c r="T49" s="430"/>
      <c r="U49" s="430"/>
      <c r="V49" s="430"/>
      <c r="W49" s="430"/>
      <c r="X49" s="430"/>
      <c r="Y49" s="430"/>
      <c r="Z49" s="430"/>
      <c r="AA49" s="431"/>
      <c r="AB49" s="426" t="s">
        <v>256</v>
      </c>
      <c r="AC49" s="427"/>
      <c r="AD49" s="427"/>
      <c r="AE49" s="427"/>
      <c r="AF49" s="427"/>
      <c r="AG49" s="428"/>
      <c r="AH49" s="426" t="s">
        <v>256</v>
      </c>
      <c r="AI49" s="427"/>
      <c r="AJ49" s="427"/>
      <c r="AK49" s="427"/>
      <c r="AL49" s="427"/>
      <c r="AM49" s="427"/>
      <c r="AN49" s="427"/>
      <c r="AO49" s="428"/>
      <c r="AP49" s="426" t="s">
        <v>256</v>
      </c>
      <c r="AQ49" s="427"/>
      <c r="AR49" s="427"/>
      <c r="AS49" s="427"/>
      <c r="AT49" s="427"/>
      <c r="AU49" s="427"/>
      <c r="AV49" s="427"/>
      <c r="AW49" s="427"/>
      <c r="AX49" s="427"/>
      <c r="AY49" s="427"/>
      <c r="AZ49" s="427"/>
      <c r="BA49" s="428"/>
      <c r="BB49" s="426" t="s">
        <v>256</v>
      </c>
      <c r="BC49" s="427"/>
      <c r="BD49" s="427"/>
      <c r="BE49" s="427"/>
      <c r="BF49" s="427"/>
      <c r="BG49" s="427"/>
      <c r="BH49" s="427"/>
      <c r="BI49" s="427"/>
      <c r="BJ49" s="427"/>
      <c r="BK49" s="427"/>
      <c r="BL49" s="428"/>
    </row>
    <row r="50" spans="1:64">
      <c r="A50" s="414"/>
      <c r="B50" s="415"/>
      <c r="C50" s="415"/>
      <c r="D50" s="415"/>
      <c r="E50" s="415"/>
      <c r="F50" s="416"/>
      <c r="G50" s="417" t="s">
        <v>291</v>
      </c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9"/>
      <c r="AB50" s="414"/>
      <c r="AC50" s="415"/>
      <c r="AD50" s="415"/>
      <c r="AE50" s="415"/>
      <c r="AF50" s="415"/>
      <c r="AG50" s="416"/>
      <c r="AH50" s="414"/>
      <c r="AI50" s="415"/>
      <c r="AJ50" s="415"/>
      <c r="AK50" s="415"/>
      <c r="AL50" s="415"/>
      <c r="AM50" s="415"/>
      <c r="AN50" s="415"/>
      <c r="AO50" s="416"/>
      <c r="AP50" s="414"/>
      <c r="AQ50" s="415"/>
      <c r="AR50" s="415"/>
      <c r="AS50" s="415"/>
      <c r="AT50" s="415"/>
      <c r="AU50" s="415"/>
      <c r="AV50" s="415"/>
      <c r="AW50" s="415"/>
      <c r="AX50" s="415"/>
      <c r="AY50" s="415"/>
      <c r="AZ50" s="415"/>
      <c r="BA50" s="416"/>
      <c r="BB50" s="414"/>
      <c r="BC50" s="415"/>
      <c r="BD50" s="415"/>
      <c r="BE50" s="415"/>
      <c r="BF50" s="415"/>
      <c r="BG50" s="415"/>
      <c r="BH50" s="415"/>
      <c r="BI50" s="415"/>
      <c r="BJ50" s="415"/>
      <c r="BK50" s="415"/>
      <c r="BL50" s="416"/>
    </row>
    <row r="51" spans="1:64">
      <c r="A51" s="420"/>
      <c r="B51" s="421"/>
      <c r="C51" s="421"/>
      <c r="D51" s="421"/>
      <c r="E51" s="421"/>
      <c r="F51" s="422"/>
      <c r="G51" s="423" t="s">
        <v>292</v>
      </c>
      <c r="H51" s="424"/>
      <c r="I51" s="424"/>
      <c r="J51" s="424"/>
      <c r="K51" s="424"/>
      <c r="L51" s="424"/>
      <c r="M51" s="424"/>
      <c r="N51" s="424"/>
      <c r="O51" s="424"/>
      <c r="P51" s="424"/>
      <c r="Q51" s="424"/>
      <c r="R51" s="424"/>
      <c r="S51" s="424"/>
      <c r="T51" s="424"/>
      <c r="U51" s="424"/>
      <c r="V51" s="424"/>
      <c r="W51" s="424"/>
      <c r="X51" s="424"/>
      <c r="Y51" s="424"/>
      <c r="Z51" s="424"/>
      <c r="AA51" s="425"/>
      <c r="AB51" s="420"/>
      <c r="AC51" s="421"/>
      <c r="AD51" s="421"/>
      <c r="AE51" s="421"/>
      <c r="AF51" s="421"/>
      <c r="AG51" s="422"/>
      <c r="AH51" s="420"/>
      <c r="AI51" s="421"/>
      <c r="AJ51" s="421"/>
      <c r="AK51" s="421"/>
      <c r="AL51" s="421"/>
      <c r="AM51" s="421"/>
      <c r="AN51" s="421"/>
      <c r="AO51" s="422"/>
      <c r="AP51" s="420"/>
      <c r="AQ51" s="421"/>
      <c r="AR51" s="421"/>
      <c r="AS51" s="421"/>
      <c r="AT51" s="421"/>
      <c r="AU51" s="421"/>
      <c r="AV51" s="421"/>
      <c r="AW51" s="421"/>
      <c r="AX51" s="421"/>
      <c r="AY51" s="421"/>
      <c r="AZ51" s="421"/>
      <c r="BA51" s="422"/>
      <c r="BB51" s="420"/>
      <c r="BC51" s="421"/>
      <c r="BD51" s="421"/>
      <c r="BE51" s="421"/>
      <c r="BF51" s="421"/>
      <c r="BG51" s="421"/>
      <c r="BH51" s="421"/>
      <c r="BI51" s="421"/>
      <c r="BJ51" s="421"/>
      <c r="BK51" s="421"/>
      <c r="BL51" s="422"/>
    </row>
    <row r="52" spans="1:64">
      <c r="A52" s="426" t="s">
        <v>71</v>
      </c>
      <c r="B52" s="427"/>
      <c r="C52" s="427"/>
      <c r="D52" s="427"/>
      <c r="E52" s="427"/>
      <c r="F52" s="428"/>
      <c r="G52" s="429" t="s">
        <v>268</v>
      </c>
      <c r="H52" s="430"/>
      <c r="I52" s="430"/>
      <c r="J52" s="430"/>
      <c r="K52" s="430"/>
      <c r="L52" s="430"/>
      <c r="M52" s="430"/>
      <c r="N52" s="430"/>
      <c r="O52" s="430"/>
      <c r="P52" s="430"/>
      <c r="Q52" s="430"/>
      <c r="R52" s="430"/>
      <c r="S52" s="430"/>
      <c r="T52" s="430"/>
      <c r="U52" s="430"/>
      <c r="V52" s="430"/>
      <c r="W52" s="430"/>
      <c r="X52" s="430"/>
      <c r="Y52" s="430"/>
      <c r="Z52" s="430"/>
      <c r="AA52" s="431"/>
      <c r="AB52" s="429"/>
      <c r="AC52" s="430"/>
      <c r="AD52" s="430"/>
      <c r="AE52" s="430"/>
      <c r="AF52" s="430"/>
      <c r="AG52" s="431"/>
      <c r="AH52" s="405"/>
      <c r="AI52" s="406"/>
      <c r="AJ52" s="406"/>
      <c r="AK52" s="406"/>
      <c r="AL52" s="406"/>
      <c r="AM52" s="406"/>
      <c r="AN52" s="406"/>
      <c r="AO52" s="407"/>
      <c r="AP52" s="405"/>
      <c r="AQ52" s="406"/>
      <c r="AR52" s="406"/>
      <c r="AS52" s="406"/>
      <c r="AT52" s="406"/>
      <c r="AU52" s="406"/>
      <c r="AV52" s="406"/>
      <c r="AW52" s="406"/>
      <c r="AX52" s="406"/>
      <c r="AY52" s="406"/>
      <c r="AZ52" s="406"/>
      <c r="BA52" s="407"/>
      <c r="BB52" s="405"/>
      <c r="BC52" s="406"/>
      <c r="BD52" s="406"/>
      <c r="BE52" s="406"/>
      <c r="BF52" s="406"/>
      <c r="BG52" s="406"/>
      <c r="BH52" s="406"/>
      <c r="BI52" s="406"/>
      <c r="BJ52" s="406"/>
      <c r="BK52" s="406"/>
      <c r="BL52" s="407"/>
    </row>
    <row r="53" spans="1:64">
      <c r="A53" s="414"/>
      <c r="B53" s="415"/>
      <c r="C53" s="415"/>
      <c r="D53" s="415"/>
      <c r="E53" s="415"/>
      <c r="F53" s="416"/>
      <c r="G53" s="417" t="s">
        <v>269</v>
      </c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9"/>
      <c r="AB53" s="417"/>
      <c r="AC53" s="418"/>
      <c r="AD53" s="418"/>
      <c r="AE53" s="418"/>
      <c r="AF53" s="418"/>
      <c r="AG53" s="419"/>
      <c r="AH53" s="408"/>
      <c r="AI53" s="409"/>
      <c r="AJ53" s="409"/>
      <c r="AK53" s="409"/>
      <c r="AL53" s="409"/>
      <c r="AM53" s="409"/>
      <c r="AN53" s="409"/>
      <c r="AO53" s="410"/>
      <c r="AP53" s="408"/>
      <c r="AQ53" s="409"/>
      <c r="AR53" s="409"/>
      <c r="AS53" s="409"/>
      <c r="AT53" s="409"/>
      <c r="AU53" s="409"/>
      <c r="AV53" s="409"/>
      <c r="AW53" s="409"/>
      <c r="AX53" s="409"/>
      <c r="AY53" s="409"/>
      <c r="AZ53" s="409"/>
      <c r="BA53" s="410"/>
      <c r="BB53" s="408"/>
      <c r="BC53" s="409"/>
      <c r="BD53" s="409"/>
      <c r="BE53" s="409"/>
      <c r="BF53" s="409"/>
      <c r="BG53" s="409"/>
      <c r="BH53" s="409"/>
      <c r="BI53" s="409"/>
      <c r="BJ53" s="409"/>
      <c r="BK53" s="409"/>
      <c r="BL53" s="410"/>
    </row>
    <row r="54" spans="1:64">
      <c r="A54" s="414"/>
      <c r="B54" s="415"/>
      <c r="C54" s="415"/>
      <c r="D54" s="415"/>
      <c r="E54" s="415"/>
      <c r="F54" s="416"/>
      <c r="G54" s="417" t="s">
        <v>270</v>
      </c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9"/>
      <c r="AB54" s="417"/>
      <c r="AC54" s="418"/>
      <c r="AD54" s="418"/>
      <c r="AE54" s="418"/>
      <c r="AF54" s="418"/>
      <c r="AG54" s="419"/>
      <c r="AH54" s="408"/>
      <c r="AI54" s="409"/>
      <c r="AJ54" s="409"/>
      <c r="AK54" s="409"/>
      <c r="AL54" s="409"/>
      <c r="AM54" s="409"/>
      <c r="AN54" s="409"/>
      <c r="AO54" s="410"/>
      <c r="AP54" s="408"/>
      <c r="AQ54" s="409"/>
      <c r="AR54" s="409"/>
      <c r="AS54" s="409"/>
      <c r="AT54" s="409"/>
      <c r="AU54" s="409"/>
      <c r="AV54" s="409"/>
      <c r="AW54" s="409"/>
      <c r="AX54" s="409"/>
      <c r="AY54" s="409"/>
      <c r="AZ54" s="409"/>
      <c r="BA54" s="410"/>
      <c r="BB54" s="408"/>
      <c r="BC54" s="409"/>
      <c r="BD54" s="409"/>
      <c r="BE54" s="409"/>
      <c r="BF54" s="409"/>
      <c r="BG54" s="409"/>
      <c r="BH54" s="409"/>
      <c r="BI54" s="409"/>
      <c r="BJ54" s="409"/>
      <c r="BK54" s="409"/>
      <c r="BL54" s="410"/>
    </row>
    <row r="55" spans="1:64">
      <c r="A55" s="414"/>
      <c r="B55" s="415"/>
      <c r="C55" s="415"/>
      <c r="D55" s="415"/>
      <c r="E55" s="415"/>
      <c r="F55" s="416"/>
      <c r="G55" s="417" t="s">
        <v>271</v>
      </c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  <c r="T55" s="418"/>
      <c r="U55" s="418"/>
      <c r="V55" s="418"/>
      <c r="W55" s="418"/>
      <c r="X55" s="418"/>
      <c r="Y55" s="418"/>
      <c r="Z55" s="418"/>
      <c r="AA55" s="419"/>
      <c r="AB55" s="417"/>
      <c r="AC55" s="418"/>
      <c r="AD55" s="418"/>
      <c r="AE55" s="418"/>
      <c r="AF55" s="418"/>
      <c r="AG55" s="419"/>
      <c r="AH55" s="408"/>
      <c r="AI55" s="409"/>
      <c r="AJ55" s="409"/>
      <c r="AK55" s="409"/>
      <c r="AL55" s="409"/>
      <c r="AM55" s="409"/>
      <c r="AN55" s="409"/>
      <c r="AO55" s="410"/>
      <c r="AP55" s="408"/>
      <c r="AQ55" s="409"/>
      <c r="AR55" s="409"/>
      <c r="AS55" s="409"/>
      <c r="AT55" s="409"/>
      <c r="AU55" s="409"/>
      <c r="AV55" s="409"/>
      <c r="AW55" s="409"/>
      <c r="AX55" s="409"/>
      <c r="AY55" s="409"/>
      <c r="AZ55" s="409"/>
      <c r="BA55" s="410"/>
      <c r="BB55" s="408"/>
      <c r="BC55" s="409"/>
      <c r="BD55" s="409"/>
      <c r="BE55" s="409"/>
      <c r="BF55" s="409"/>
      <c r="BG55" s="409"/>
      <c r="BH55" s="409"/>
      <c r="BI55" s="409"/>
      <c r="BJ55" s="409"/>
      <c r="BK55" s="409"/>
      <c r="BL55" s="410"/>
    </row>
    <row r="56" spans="1:64">
      <c r="A56" s="414"/>
      <c r="B56" s="415"/>
      <c r="C56" s="415"/>
      <c r="D56" s="415"/>
      <c r="E56" s="415"/>
      <c r="F56" s="416"/>
      <c r="G56" s="417" t="s">
        <v>272</v>
      </c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  <c r="T56" s="418"/>
      <c r="U56" s="418"/>
      <c r="V56" s="418"/>
      <c r="W56" s="418"/>
      <c r="X56" s="418"/>
      <c r="Y56" s="418"/>
      <c r="Z56" s="418"/>
      <c r="AA56" s="419"/>
      <c r="AB56" s="417"/>
      <c r="AC56" s="418"/>
      <c r="AD56" s="418"/>
      <c r="AE56" s="418"/>
      <c r="AF56" s="418"/>
      <c r="AG56" s="419"/>
      <c r="AH56" s="408"/>
      <c r="AI56" s="409"/>
      <c r="AJ56" s="409"/>
      <c r="AK56" s="409"/>
      <c r="AL56" s="409"/>
      <c r="AM56" s="409"/>
      <c r="AN56" s="409"/>
      <c r="AO56" s="410"/>
      <c r="AP56" s="408"/>
      <c r="AQ56" s="409"/>
      <c r="AR56" s="409"/>
      <c r="AS56" s="409"/>
      <c r="AT56" s="409"/>
      <c r="AU56" s="409"/>
      <c r="AV56" s="409"/>
      <c r="AW56" s="409"/>
      <c r="AX56" s="409"/>
      <c r="AY56" s="409"/>
      <c r="AZ56" s="409"/>
      <c r="BA56" s="410"/>
      <c r="BB56" s="408"/>
      <c r="BC56" s="409"/>
      <c r="BD56" s="409"/>
      <c r="BE56" s="409"/>
      <c r="BF56" s="409"/>
      <c r="BG56" s="409"/>
      <c r="BH56" s="409"/>
      <c r="BI56" s="409"/>
      <c r="BJ56" s="409"/>
      <c r="BK56" s="409"/>
      <c r="BL56" s="410"/>
    </row>
    <row r="57" spans="1:64">
      <c r="A57" s="414"/>
      <c r="B57" s="415"/>
      <c r="C57" s="415"/>
      <c r="D57" s="415"/>
      <c r="E57" s="415"/>
      <c r="F57" s="416"/>
      <c r="G57" s="417" t="s">
        <v>273</v>
      </c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  <c r="T57" s="418"/>
      <c r="U57" s="418"/>
      <c r="V57" s="418"/>
      <c r="W57" s="418"/>
      <c r="X57" s="418"/>
      <c r="Y57" s="418"/>
      <c r="Z57" s="418"/>
      <c r="AA57" s="419"/>
      <c r="AB57" s="417"/>
      <c r="AC57" s="418"/>
      <c r="AD57" s="418"/>
      <c r="AE57" s="418"/>
      <c r="AF57" s="418"/>
      <c r="AG57" s="419"/>
      <c r="AH57" s="408"/>
      <c r="AI57" s="409"/>
      <c r="AJ57" s="409"/>
      <c r="AK57" s="409"/>
      <c r="AL57" s="409"/>
      <c r="AM57" s="409"/>
      <c r="AN57" s="409"/>
      <c r="AO57" s="410"/>
      <c r="AP57" s="408"/>
      <c r="AQ57" s="409"/>
      <c r="AR57" s="409"/>
      <c r="AS57" s="409"/>
      <c r="AT57" s="409"/>
      <c r="AU57" s="409"/>
      <c r="AV57" s="409"/>
      <c r="AW57" s="409"/>
      <c r="AX57" s="409"/>
      <c r="AY57" s="409"/>
      <c r="AZ57" s="409"/>
      <c r="BA57" s="410"/>
      <c r="BB57" s="408"/>
      <c r="BC57" s="409"/>
      <c r="BD57" s="409"/>
      <c r="BE57" s="409"/>
      <c r="BF57" s="409"/>
      <c r="BG57" s="409"/>
      <c r="BH57" s="409"/>
      <c r="BI57" s="409"/>
      <c r="BJ57" s="409"/>
      <c r="BK57" s="409"/>
      <c r="BL57" s="410"/>
    </row>
    <row r="58" spans="1:64">
      <c r="A58" s="414"/>
      <c r="B58" s="415"/>
      <c r="C58" s="415"/>
      <c r="D58" s="415"/>
      <c r="E58" s="415"/>
      <c r="F58" s="416"/>
      <c r="G58" s="417" t="s">
        <v>274</v>
      </c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  <c r="T58" s="418"/>
      <c r="U58" s="418"/>
      <c r="V58" s="418"/>
      <c r="W58" s="418"/>
      <c r="X58" s="418"/>
      <c r="Y58" s="418"/>
      <c r="Z58" s="418"/>
      <c r="AA58" s="419"/>
      <c r="AB58" s="417"/>
      <c r="AC58" s="418"/>
      <c r="AD58" s="418"/>
      <c r="AE58" s="418"/>
      <c r="AF58" s="418"/>
      <c r="AG58" s="419"/>
      <c r="AH58" s="408"/>
      <c r="AI58" s="409"/>
      <c r="AJ58" s="409"/>
      <c r="AK58" s="409"/>
      <c r="AL58" s="409"/>
      <c r="AM58" s="409"/>
      <c r="AN58" s="409"/>
      <c r="AO58" s="410"/>
      <c r="AP58" s="408"/>
      <c r="AQ58" s="409"/>
      <c r="AR58" s="409"/>
      <c r="AS58" s="409"/>
      <c r="AT58" s="409"/>
      <c r="AU58" s="409"/>
      <c r="AV58" s="409"/>
      <c r="AW58" s="409"/>
      <c r="AX58" s="409"/>
      <c r="AY58" s="409"/>
      <c r="AZ58" s="409"/>
      <c r="BA58" s="410"/>
      <c r="BB58" s="408"/>
      <c r="BC58" s="409"/>
      <c r="BD58" s="409"/>
      <c r="BE58" s="409"/>
      <c r="BF58" s="409"/>
      <c r="BG58" s="409"/>
      <c r="BH58" s="409"/>
      <c r="BI58" s="409"/>
      <c r="BJ58" s="409"/>
      <c r="BK58" s="409"/>
      <c r="BL58" s="410"/>
    </row>
    <row r="59" spans="1:64">
      <c r="A59" s="414"/>
      <c r="B59" s="415"/>
      <c r="C59" s="415"/>
      <c r="D59" s="415"/>
      <c r="E59" s="415"/>
      <c r="F59" s="416"/>
      <c r="G59" s="417" t="s">
        <v>275</v>
      </c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  <c r="T59" s="418"/>
      <c r="U59" s="418"/>
      <c r="V59" s="418"/>
      <c r="W59" s="418"/>
      <c r="X59" s="418"/>
      <c r="Y59" s="418"/>
      <c r="Z59" s="418"/>
      <c r="AA59" s="419"/>
      <c r="AB59" s="417"/>
      <c r="AC59" s="418"/>
      <c r="AD59" s="418"/>
      <c r="AE59" s="418"/>
      <c r="AF59" s="418"/>
      <c r="AG59" s="419"/>
      <c r="AH59" s="408"/>
      <c r="AI59" s="409"/>
      <c r="AJ59" s="409"/>
      <c r="AK59" s="409"/>
      <c r="AL59" s="409"/>
      <c r="AM59" s="409"/>
      <c r="AN59" s="409"/>
      <c r="AO59" s="410"/>
      <c r="AP59" s="408"/>
      <c r="AQ59" s="409"/>
      <c r="AR59" s="409"/>
      <c r="AS59" s="409"/>
      <c r="AT59" s="409"/>
      <c r="AU59" s="409"/>
      <c r="AV59" s="409"/>
      <c r="AW59" s="409"/>
      <c r="AX59" s="409"/>
      <c r="AY59" s="409"/>
      <c r="AZ59" s="409"/>
      <c r="BA59" s="410"/>
      <c r="BB59" s="408"/>
      <c r="BC59" s="409"/>
      <c r="BD59" s="409"/>
      <c r="BE59" s="409"/>
      <c r="BF59" s="409"/>
      <c r="BG59" s="409"/>
      <c r="BH59" s="409"/>
      <c r="BI59" s="409"/>
      <c r="BJ59" s="409"/>
      <c r="BK59" s="409"/>
      <c r="BL59" s="410"/>
    </row>
    <row r="60" spans="1:64">
      <c r="A60" s="414"/>
      <c r="B60" s="415"/>
      <c r="C60" s="415"/>
      <c r="D60" s="415"/>
      <c r="E60" s="415"/>
      <c r="F60" s="416"/>
      <c r="G60" s="417" t="s">
        <v>276</v>
      </c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  <c r="T60" s="418"/>
      <c r="U60" s="418"/>
      <c r="V60" s="418"/>
      <c r="W60" s="418"/>
      <c r="X60" s="418"/>
      <c r="Y60" s="418"/>
      <c r="Z60" s="418"/>
      <c r="AA60" s="419"/>
      <c r="AB60" s="417"/>
      <c r="AC60" s="418"/>
      <c r="AD60" s="418"/>
      <c r="AE60" s="418"/>
      <c r="AF60" s="418"/>
      <c r="AG60" s="419"/>
      <c r="AH60" s="408"/>
      <c r="AI60" s="409"/>
      <c r="AJ60" s="409"/>
      <c r="AK60" s="409"/>
      <c r="AL60" s="409"/>
      <c r="AM60" s="409"/>
      <c r="AN60" s="409"/>
      <c r="AO60" s="410"/>
      <c r="AP60" s="408"/>
      <c r="AQ60" s="409"/>
      <c r="AR60" s="409"/>
      <c r="AS60" s="409"/>
      <c r="AT60" s="409"/>
      <c r="AU60" s="409"/>
      <c r="AV60" s="409"/>
      <c r="AW60" s="409"/>
      <c r="AX60" s="409"/>
      <c r="AY60" s="409"/>
      <c r="AZ60" s="409"/>
      <c r="BA60" s="410"/>
      <c r="BB60" s="408"/>
      <c r="BC60" s="409"/>
      <c r="BD60" s="409"/>
      <c r="BE60" s="409"/>
      <c r="BF60" s="409"/>
      <c r="BG60" s="409"/>
      <c r="BH60" s="409"/>
      <c r="BI60" s="409"/>
      <c r="BJ60" s="409"/>
      <c r="BK60" s="409"/>
      <c r="BL60" s="410"/>
    </row>
    <row r="61" spans="1:64">
      <c r="A61" s="414"/>
      <c r="B61" s="415"/>
      <c r="C61" s="415"/>
      <c r="D61" s="415"/>
      <c r="E61" s="415"/>
      <c r="F61" s="416"/>
      <c r="G61" s="417" t="s">
        <v>277</v>
      </c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  <c r="T61" s="418"/>
      <c r="U61" s="418"/>
      <c r="V61" s="418"/>
      <c r="W61" s="418"/>
      <c r="X61" s="418"/>
      <c r="Y61" s="418"/>
      <c r="Z61" s="418"/>
      <c r="AA61" s="419"/>
      <c r="AB61" s="417"/>
      <c r="AC61" s="418"/>
      <c r="AD61" s="418"/>
      <c r="AE61" s="418"/>
      <c r="AF61" s="418"/>
      <c r="AG61" s="419"/>
      <c r="AH61" s="408"/>
      <c r="AI61" s="409"/>
      <c r="AJ61" s="409"/>
      <c r="AK61" s="409"/>
      <c r="AL61" s="409"/>
      <c r="AM61" s="409"/>
      <c r="AN61" s="409"/>
      <c r="AO61" s="410"/>
      <c r="AP61" s="408"/>
      <c r="AQ61" s="409"/>
      <c r="AR61" s="409"/>
      <c r="AS61" s="409"/>
      <c r="AT61" s="409"/>
      <c r="AU61" s="409"/>
      <c r="AV61" s="409"/>
      <c r="AW61" s="409"/>
      <c r="AX61" s="409"/>
      <c r="AY61" s="409"/>
      <c r="AZ61" s="409"/>
      <c r="BA61" s="410"/>
      <c r="BB61" s="408"/>
      <c r="BC61" s="409"/>
      <c r="BD61" s="409"/>
      <c r="BE61" s="409"/>
      <c r="BF61" s="409"/>
      <c r="BG61" s="409"/>
      <c r="BH61" s="409"/>
      <c r="BI61" s="409"/>
      <c r="BJ61" s="409"/>
      <c r="BK61" s="409"/>
      <c r="BL61" s="410"/>
    </row>
    <row r="62" spans="1:64">
      <c r="A62" s="420"/>
      <c r="B62" s="421"/>
      <c r="C62" s="421"/>
      <c r="D62" s="421"/>
      <c r="E62" s="421"/>
      <c r="F62" s="422"/>
      <c r="G62" s="423" t="s">
        <v>278</v>
      </c>
      <c r="H62" s="424"/>
      <c r="I62" s="424"/>
      <c r="J62" s="424"/>
      <c r="K62" s="424"/>
      <c r="L62" s="424"/>
      <c r="M62" s="424"/>
      <c r="N62" s="424"/>
      <c r="O62" s="424"/>
      <c r="P62" s="424"/>
      <c r="Q62" s="424"/>
      <c r="R62" s="424"/>
      <c r="S62" s="424"/>
      <c r="T62" s="424"/>
      <c r="U62" s="424"/>
      <c r="V62" s="424"/>
      <c r="W62" s="424"/>
      <c r="X62" s="424"/>
      <c r="Y62" s="424"/>
      <c r="Z62" s="424"/>
      <c r="AA62" s="425"/>
      <c r="AB62" s="423"/>
      <c r="AC62" s="424"/>
      <c r="AD62" s="424"/>
      <c r="AE62" s="424"/>
      <c r="AF62" s="424"/>
      <c r="AG62" s="425"/>
      <c r="AH62" s="411"/>
      <c r="AI62" s="412"/>
      <c r="AJ62" s="412"/>
      <c r="AK62" s="412"/>
      <c r="AL62" s="412"/>
      <c r="AM62" s="412"/>
      <c r="AN62" s="412"/>
      <c r="AO62" s="413"/>
      <c r="AP62" s="411"/>
      <c r="AQ62" s="412"/>
      <c r="AR62" s="412"/>
      <c r="AS62" s="412"/>
      <c r="AT62" s="412"/>
      <c r="AU62" s="412"/>
      <c r="AV62" s="412"/>
      <c r="AW62" s="412"/>
      <c r="AX62" s="412"/>
      <c r="AY62" s="412"/>
      <c r="AZ62" s="412"/>
      <c r="BA62" s="413"/>
      <c r="BB62" s="411"/>
      <c r="BC62" s="412"/>
      <c r="BD62" s="412"/>
      <c r="BE62" s="412"/>
      <c r="BF62" s="412"/>
      <c r="BG62" s="412"/>
      <c r="BH62" s="412"/>
      <c r="BI62" s="412"/>
      <c r="BJ62" s="412"/>
      <c r="BK62" s="412"/>
      <c r="BL62" s="413"/>
    </row>
    <row r="63" spans="1:64">
      <c r="A63" s="435"/>
      <c r="B63" s="436"/>
      <c r="C63" s="436"/>
      <c r="D63" s="436"/>
      <c r="E63" s="436"/>
      <c r="F63" s="437"/>
      <c r="G63" s="438" t="s">
        <v>279</v>
      </c>
      <c r="H63" s="439"/>
      <c r="I63" s="439"/>
      <c r="J63" s="439"/>
      <c r="K63" s="439"/>
      <c r="L63" s="439"/>
      <c r="M63" s="439"/>
      <c r="N63" s="439"/>
      <c r="O63" s="439"/>
      <c r="P63" s="439"/>
      <c r="Q63" s="439"/>
      <c r="R63" s="439"/>
      <c r="S63" s="439"/>
      <c r="T63" s="439"/>
      <c r="U63" s="439"/>
      <c r="V63" s="439"/>
      <c r="W63" s="439"/>
      <c r="X63" s="439"/>
      <c r="Y63" s="439"/>
      <c r="Z63" s="439"/>
      <c r="AA63" s="440"/>
      <c r="AB63" s="438"/>
      <c r="AC63" s="439"/>
      <c r="AD63" s="439"/>
      <c r="AE63" s="439"/>
      <c r="AF63" s="439"/>
      <c r="AG63" s="440"/>
      <c r="AH63" s="432"/>
      <c r="AI63" s="433"/>
      <c r="AJ63" s="433"/>
      <c r="AK63" s="433"/>
      <c r="AL63" s="433"/>
      <c r="AM63" s="433"/>
      <c r="AN63" s="433"/>
      <c r="AO63" s="434"/>
      <c r="AP63" s="432"/>
      <c r="AQ63" s="433"/>
      <c r="AR63" s="433"/>
      <c r="AS63" s="433"/>
      <c r="AT63" s="433"/>
      <c r="AU63" s="433"/>
      <c r="AV63" s="433"/>
      <c r="AW63" s="433"/>
      <c r="AX63" s="433"/>
      <c r="AY63" s="433"/>
      <c r="AZ63" s="433"/>
      <c r="BA63" s="434"/>
      <c r="BB63" s="432"/>
      <c r="BC63" s="433"/>
      <c r="BD63" s="433"/>
      <c r="BE63" s="433"/>
      <c r="BF63" s="433"/>
      <c r="BG63" s="433"/>
      <c r="BH63" s="433"/>
      <c r="BI63" s="433"/>
      <c r="BJ63" s="433"/>
      <c r="BK63" s="433"/>
      <c r="BL63" s="434"/>
    </row>
    <row r="64" spans="1:64">
      <c r="A64" s="426" t="s">
        <v>72</v>
      </c>
      <c r="B64" s="427"/>
      <c r="C64" s="427"/>
      <c r="D64" s="427"/>
      <c r="E64" s="427"/>
      <c r="F64" s="428"/>
      <c r="G64" s="429" t="s">
        <v>293</v>
      </c>
      <c r="H64" s="430"/>
      <c r="I64" s="430"/>
      <c r="J64" s="430"/>
      <c r="K64" s="430"/>
      <c r="L64" s="430"/>
      <c r="M64" s="430"/>
      <c r="N64" s="430"/>
      <c r="O64" s="430"/>
      <c r="P64" s="430"/>
      <c r="Q64" s="430"/>
      <c r="R64" s="430"/>
      <c r="S64" s="430"/>
      <c r="T64" s="430"/>
      <c r="U64" s="430"/>
      <c r="V64" s="430"/>
      <c r="W64" s="430"/>
      <c r="X64" s="430"/>
      <c r="Y64" s="430"/>
      <c r="Z64" s="430"/>
      <c r="AA64" s="431"/>
      <c r="AB64" s="426" t="s">
        <v>256</v>
      </c>
      <c r="AC64" s="427"/>
      <c r="AD64" s="427"/>
      <c r="AE64" s="427"/>
      <c r="AF64" s="427"/>
      <c r="AG64" s="428"/>
      <c r="AH64" s="426" t="s">
        <v>256</v>
      </c>
      <c r="AI64" s="427"/>
      <c r="AJ64" s="427"/>
      <c r="AK64" s="427"/>
      <c r="AL64" s="427"/>
      <c r="AM64" s="427"/>
      <c r="AN64" s="427"/>
      <c r="AO64" s="428"/>
      <c r="AP64" s="426" t="s">
        <v>256</v>
      </c>
      <c r="AQ64" s="427"/>
      <c r="AR64" s="427"/>
      <c r="AS64" s="427"/>
      <c r="AT64" s="427"/>
      <c r="AU64" s="427"/>
      <c r="AV64" s="427"/>
      <c r="AW64" s="427"/>
      <c r="AX64" s="427"/>
      <c r="AY64" s="427"/>
      <c r="AZ64" s="427"/>
      <c r="BA64" s="428"/>
      <c r="BB64" s="426" t="s">
        <v>256</v>
      </c>
      <c r="BC64" s="427"/>
      <c r="BD64" s="427"/>
      <c r="BE64" s="427"/>
      <c r="BF64" s="427"/>
      <c r="BG64" s="427"/>
      <c r="BH64" s="427"/>
      <c r="BI64" s="427"/>
      <c r="BJ64" s="427"/>
      <c r="BK64" s="427"/>
      <c r="BL64" s="428"/>
    </row>
    <row r="65" spans="1:64">
      <c r="A65" s="414"/>
      <c r="B65" s="415"/>
      <c r="C65" s="415"/>
      <c r="D65" s="415"/>
      <c r="E65" s="415"/>
      <c r="F65" s="416"/>
      <c r="G65" s="417" t="s">
        <v>294</v>
      </c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  <c r="T65" s="418"/>
      <c r="U65" s="418"/>
      <c r="V65" s="418"/>
      <c r="W65" s="418"/>
      <c r="X65" s="418"/>
      <c r="Y65" s="418"/>
      <c r="Z65" s="418"/>
      <c r="AA65" s="419"/>
      <c r="AB65" s="414"/>
      <c r="AC65" s="415"/>
      <c r="AD65" s="415"/>
      <c r="AE65" s="415"/>
      <c r="AF65" s="415"/>
      <c r="AG65" s="416"/>
      <c r="AH65" s="414"/>
      <c r="AI65" s="415"/>
      <c r="AJ65" s="415"/>
      <c r="AK65" s="415"/>
      <c r="AL65" s="415"/>
      <c r="AM65" s="415"/>
      <c r="AN65" s="415"/>
      <c r="AO65" s="416"/>
      <c r="AP65" s="414"/>
      <c r="AQ65" s="415"/>
      <c r="AR65" s="415"/>
      <c r="AS65" s="415"/>
      <c r="AT65" s="415"/>
      <c r="AU65" s="415"/>
      <c r="AV65" s="415"/>
      <c r="AW65" s="415"/>
      <c r="AX65" s="415"/>
      <c r="AY65" s="415"/>
      <c r="AZ65" s="415"/>
      <c r="BA65" s="416"/>
      <c r="BB65" s="414"/>
      <c r="BC65" s="415"/>
      <c r="BD65" s="415"/>
      <c r="BE65" s="415"/>
      <c r="BF65" s="415"/>
      <c r="BG65" s="415"/>
      <c r="BH65" s="415"/>
      <c r="BI65" s="415"/>
      <c r="BJ65" s="415"/>
      <c r="BK65" s="415"/>
      <c r="BL65" s="416"/>
    </row>
    <row r="66" spans="1:64">
      <c r="A66" s="420"/>
      <c r="B66" s="421"/>
      <c r="C66" s="421"/>
      <c r="D66" s="421"/>
      <c r="E66" s="421"/>
      <c r="F66" s="422"/>
      <c r="G66" s="423" t="s">
        <v>295</v>
      </c>
      <c r="H66" s="424"/>
      <c r="I66" s="424"/>
      <c r="J66" s="424"/>
      <c r="K66" s="424"/>
      <c r="L66" s="424"/>
      <c r="M66" s="424"/>
      <c r="N66" s="424"/>
      <c r="O66" s="424"/>
      <c r="P66" s="424"/>
      <c r="Q66" s="424"/>
      <c r="R66" s="424"/>
      <c r="S66" s="424"/>
      <c r="T66" s="424"/>
      <c r="U66" s="424"/>
      <c r="V66" s="424"/>
      <c r="W66" s="424"/>
      <c r="X66" s="424"/>
      <c r="Y66" s="424"/>
      <c r="Z66" s="424"/>
      <c r="AA66" s="425"/>
      <c r="AB66" s="420"/>
      <c r="AC66" s="421"/>
      <c r="AD66" s="421"/>
      <c r="AE66" s="421"/>
      <c r="AF66" s="421"/>
      <c r="AG66" s="422"/>
      <c r="AH66" s="420"/>
      <c r="AI66" s="421"/>
      <c r="AJ66" s="421"/>
      <c r="AK66" s="421"/>
      <c r="AL66" s="421"/>
      <c r="AM66" s="421"/>
      <c r="AN66" s="421"/>
      <c r="AO66" s="422"/>
      <c r="AP66" s="420"/>
      <c r="AQ66" s="421"/>
      <c r="AR66" s="421"/>
      <c r="AS66" s="421"/>
      <c r="AT66" s="421"/>
      <c r="AU66" s="421"/>
      <c r="AV66" s="421"/>
      <c r="AW66" s="421"/>
      <c r="AX66" s="421"/>
      <c r="AY66" s="421"/>
      <c r="AZ66" s="421"/>
      <c r="BA66" s="422"/>
      <c r="BB66" s="420"/>
      <c r="BC66" s="421"/>
      <c r="BD66" s="421"/>
      <c r="BE66" s="421"/>
      <c r="BF66" s="421"/>
      <c r="BG66" s="421"/>
      <c r="BH66" s="421"/>
      <c r="BI66" s="421"/>
      <c r="BJ66" s="421"/>
      <c r="BK66" s="421"/>
      <c r="BL66" s="422"/>
    </row>
    <row r="67" spans="1:64">
      <c r="A67" s="426" t="s">
        <v>296</v>
      </c>
      <c r="B67" s="427"/>
      <c r="C67" s="427"/>
      <c r="D67" s="427"/>
      <c r="E67" s="427"/>
      <c r="F67" s="428"/>
      <c r="G67" s="429" t="s">
        <v>297</v>
      </c>
      <c r="H67" s="430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0"/>
      <c r="T67" s="430"/>
      <c r="U67" s="430"/>
      <c r="V67" s="430"/>
      <c r="W67" s="430"/>
      <c r="X67" s="430"/>
      <c r="Y67" s="430"/>
      <c r="Z67" s="430"/>
      <c r="AA67" s="431"/>
      <c r="AB67" s="429"/>
      <c r="AC67" s="430"/>
      <c r="AD67" s="430"/>
      <c r="AE67" s="430"/>
      <c r="AF67" s="430"/>
      <c r="AG67" s="431"/>
      <c r="AH67" s="405"/>
      <c r="AI67" s="406"/>
      <c r="AJ67" s="406"/>
      <c r="AK67" s="406"/>
      <c r="AL67" s="406"/>
      <c r="AM67" s="406"/>
      <c r="AN67" s="406"/>
      <c r="AO67" s="407"/>
      <c r="AP67" s="405"/>
      <c r="AQ67" s="406"/>
      <c r="AR67" s="406"/>
      <c r="AS67" s="406"/>
      <c r="AT67" s="406"/>
      <c r="AU67" s="406"/>
      <c r="AV67" s="406"/>
      <c r="AW67" s="406"/>
      <c r="AX67" s="406"/>
      <c r="AY67" s="406"/>
      <c r="AZ67" s="406"/>
      <c r="BA67" s="407"/>
      <c r="BB67" s="405"/>
      <c r="BC67" s="406"/>
      <c r="BD67" s="406"/>
      <c r="BE67" s="406"/>
      <c r="BF67" s="406"/>
      <c r="BG67" s="406"/>
      <c r="BH67" s="406"/>
      <c r="BI67" s="406"/>
      <c r="BJ67" s="406"/>
      <c r="BK67" s="406"/>
      <c r="BL67" s="407"/>
    </row>
    <row r="68" spans="1:64">
      <c r="A68" s="420"/>
      <c r="B68" s="421"/>
      <c r="C68" s="421"/>
      <c r="D68" s="421"/>
      <c r="E68" s="421"/>
      <c r="F68" s="422"/>
      <c r="G68" s="423" t="s">
        <v>298</v>
      </c>
      <c r="H68" s="424"/>
      <c r="I68" s="424"/>
      <c r="J68" s="424"/>
      <c r="K68" s="424"/>
      <c r="L68" s="424"/>
      <c r="M68" s="424"/>
      <c r="N68" s="424"/>
      <c r="O68" s="424"/>
      <c r="P68" s="424"/>
      <c r="Q68" s="424"/>
      <c r="R68" s="424"/>
      <c r="S68" s="424"/>
      <c r="T68" s="424"/>
      <c r="U68" s="424"/>
      <c r="V68" s="424"/>
      <c r="W68" s="424"/>
      <c r="X68" s="424"/>
      <c r="Y68" s="424"/>
      <c r="Z68" s="424"/>
      <c r="AA68" s="425"/>
      <c r="AB68" s="423"/>
      <c r="AC68" s="424"/>
      <c r="AD68" s="424"/>
      <c r="AE68" s="424"/>
      <c r="AF68" s="424"/>
      <c r="AG68" s="425"/>
      <c r="AH68" s="411"/>
      <c r="AI68" s="412"/>
      <c r="AJ68" s="412"/>
      <c r="AK68" s="412"/>
      <c r="AL68" s="412"/>
      <c r="AM68" s="412"/>
      <c r="AN68" s="412"/>
      <c r="AO68" s="413"/>
      <c r="AP68" s="411"/>
      <c r="AQ68" s="412"/>
      <c r="AR68" s="412"/>
      <c r="AS68" s="412"/>
      <c r="AT68" s="412"/>
      <c r="AU68" s="412"/>
      <c r="AV68" s="412"/>
      <c r="AW68" s="412"/>
      <c r="AX68" s="412"/>
      <c r="AY68" s="412"/>
      <c r="AZ68" s="412"/>
      <c r="BA68" s="413"/>
      <c r="BB68" s="411"/>
      <c r="BC68" s="412"/>
      <c r="BD68" s="412"/>
      <c r="BE68" s="412"/>
      <c r="BF68" s="412"/>
      <c r="BG68" s="412"/>
      <c r="BH68" s="412"/>
      <c r="BI68" s="412"/>
      <c r="BJ68" s="412"/>
      <c r="BK68" s="412"/>
      <c r="BL68" s="413"/>
    </row>
    <row r="69" spans="1:64">
      <c r="A69" s="426" t="s">
        <v>73</v>
      </c>
      <c r="B69" s="427"/>
      <c r="C69" s="427"/>
      <c r="D69" s="427"/>
      <c r="E69" s="427"/>
      <c r="F69" s="428"/>
      <c r="G69" s="429" t="s">
        <v>299</v>
      </c>
      <c r="H69" s="430"/>
      <c r="I69" s="430"/>
      <c r="J69" s="430"/>
      <c r="K69" s="430"/>
      <c r="L69" s="430"/>
      <c r="M69" s="430"/>
      <c r="N69" s="430"/>
      <c r="O69" s="430"/>
      <c r="P69" s="430"/>
      <c r="Q69" s="430"/>
      <c r="R69" s="430"/>
      <c r="S69" s="430"/>
      <c r="T69" s="430"/>
      <c r="U69" s="430"/>
      <c r="V69" s="430"/>
      <c r="W69" s="430"/>
      <c r="X69" s="430"/>
      <c r="Y69" s="430"/>
      <c r="Z69" s="430"/>
      <c r="AA69" s="431"/>
      <c r="AB69" s="429"/>
      <c r="AC69" s="430"/>
      <c r="AD69" s="430"/>
      <c r="AE69" s="430"/>
      <c r="AF69" s="430"/>
      <c r="AG69" s="431"/>
      <c r="AH69" s="405"/>
      <c r="AI69" s="406"/>
      <c r="AJ69" s="406"/>
      <c r="AK69" s="406"/>
      <c r="AL69" s="406"/>
      <c r="AM69" s="406"/>
      <c r="AN69" s="406"/>
      <c r="AO69" s="407"/>
      <c r="AP69" s="405"/>
      <c r="AQ69" s="406"/>
      <c r="AR69" s="406"/>
      <c r="AS69" s="406"/>
      <c r="AT69" s="406"/>
      <c r="AU69" s="406"/>
      <c r="AV69" s="406"/>
      <c r="AW69" s="406"/>
      <c r="AX69" s="406"/>
      <c r="AY69" s="406"/>
      <c r="AZ69" s="406"/>
      <c r="BA69" s="407"/>
      <c r="BB69" s="405"/>
      <c r="BC69" s="406"/>
      <c r="BD69" s="406"/>
      <c r="BE69" s="406"/>
      <c r="BF69" s="406"/>
      <c r="BG69" s="406"/>
      <c r="BH69" s="406"/>
      <c r="BI69" s="406"/>
      <c r="BJ69" s="406"/>
      <c r="BK69" s="406"/>
      <c r="BL69" s="407"/>
    </row>
    <row r="70" spans="1:64">
      <c r="A70" s="414"/>
      <c r="B70" s="415"/>
      <c r="C70" s="415"/>
      <c r="D70" s="415"/>
      <c r="E70" s="415"/>
      <c r="F70" s="416"/>
      <c r="G70" s="417" t="s">
        <v>300</v>
      </c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  <c r="T70" s="418"/>
      <c r="U70" s="418"/>
      <c r="V70" s="418"/>
      <c r="W70" s="418"/>
      <c r="X70" s="418"/>
      <c r="Y70" s="418"/>
      <c r="Z70" s="418"/>
      <c r="AA70" s="419"/>
      <c r="AB70" s="417"/>
      <c r="AC70" s="418"/>
      <c r="AD70" s="418"/>
      <c r="AE70" s="418"/>
      <c r="AF70" s="418"/>
      <c r="AG70" s="419"/>
      <c r="AH70" s="408"/>
      <c r="AI70" s="409"/>
      <c r="AJ70" s="409"/>
      <c r="AK70" s="409"/>
      <c r="AL70" s="409"/>
      <c r="AM70" s="409"/>
      <c r="AN70" s="409"/>
      <c r="AO70" s="410"/>
      <c r="AP70" s="408"/>
      <c r="AQ70" s="409"/>
      <c r="AR70" s="409"/>
      <c r="AS70" s="409"/>
      <c r="AT70" s="409"/>
      <c r="AU70" s="409"/>
      <c r="AV70" s="409"/>
      <c r="AW70" s="409"/>
      <c r="AX70" s="409"/>
      <c r="AY70" s="409"/>
      <c r="AZ70" s="409"/>
      <c r="BA70" s="410"/>
      <c r="BB70" s="408"/>
      <c r="BC70" s="409"/>
      <c r="BD70" s="409"/>
      <c r="BE70" s="409"/>
      <c r="BF70" s="409"/>
      <c r="BG70" s="409"/>
      <c r="BH70" s="409"/>
      <c r="BI70" s="409"/>
      <c r="BJ70" s="409"/>
      <c r="BK70" s="409"/>
      <c r="BL70" s="410"/>
    </row>
    <row r="71" spans="1:64">
      <c r="A71" s="414"/>
      <c r="B71" s="415"/>
      <c r="C71" s="415"/>
      <c r="D71" s="415"/>
      <c r="E71" s="415"/>
      <c r="F71" s="416"/>
      <c r="G71" s="417" t="s">
        <v>301</v>
      </c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  <c r="T71" s="418"/>
      <c r="U71" s="418"/>
      <c r="V71" s="418"/>
      <c r="W71" s="418"/>
      <c r="X71" s="418"/>
      <c r="Y71" s="418"/>
      <c r="Z71" s="418"/>
      <c r="AA71" s="419"/>
      <c r="AB71" s="417"/>
      <c r="AC71" s="418"/>
      <c r="AD71" s="418"/>
      <c r="AE71" s="418"/>
      <c r="AF71" s="418"/>
      <c r="AG71" s="419"/>
      <c r="AH71" s="408"/>
      <c r="AI71" s="409"/>
      <c r="AJ71" s="409"/>
      <c r="AK71" s="409"/>
      <c r="AL71" s="409"/>
      <c r="AM71" s="409"/>
      <c r="AN71" s="409"/>
      <c r="AO71" s="410"/>
      <c r="AP71" s="408"/>
      <c r="AQ71" s="409"/>
      <c r="AR71" s="409"/>
      <c r="AS71" s="409"/>
      <c r="AT71" s="409"/>
      <c r="AU71" s="409"/>
      <c r="AV71" s="409"/>
      <c r="AW71" s="409"/>
      <c r="AX71" s="409"/>
      <c r="AY71" s="409"/>
      <c r="AZ71" s="409"/>
      <c r="BA71" s="410"/>
      <c r="BB71" s="408"/>
      <c r="BC71" s="409"/>
      <c r="BD71" s="409"/>
      <c r="BE71" s="409"/>
      <c r="BF71" s="409"/>
      <c r="BG71" s="409"/>
      <c r="BH71" s="409"/>
      <c r="BI71" s="409"/>
      <c r="BJ71" s="409"/>
      <c r="BK71" s="409"/>
      <c r="BL71" s="410"/>
    </row>
    <row r="72" spans="1:64">
      <c r="A72" s="420"/>
      <c r="B72" s="421"/>
      <c r="C72" s="421"/>
      <c r="D72" s="421"/>
      <c r="E72" s="421"/>
      <c r="F72" s="422"/>
      <c r="G72" s="423" t="s">
        <v>302</v>
      </c>
      <c r="H72" s="424"/>
      <c r="I72" s="424"/>
      <c r="J72" s="424"/>
      <c r="K72" s="424"/>
      <c r="L72" s="424"/>
      <c r="M72" s="424"/>
      <c r="N72" s="424"/>
      <c r="O72" s="424"/>
      <c r="P72" s="424"/>
      <c r="Q72" s="424"/>
      <c r="R72" s="424"/>
      <c r="S72" s="424"/>
      <c r="T72" s="424"/>
      <c r="U72" s="424"/>
      <c r="V72" s="424"/>
      <c r="W72" s="424"/>
      <c r="X72" s="424"/>
      <c r="Y72" s="424"/>
      <c r="Z72" s="424"/>
      <c r="AA72" s="425"/>
      <c r="AB72" s="423"/>
      <c r="AC72" s="424"/>
      <c r="AD72" s="424"/>
      <c r="AE72" s="424"/>
      <c r="AF72" s="424"/>
      <c r="AG72" s="425"/>
      <c r="AH72" s="411"/>
      <c r="AI72" s="412"/>
      <c r="AJ72" s="412"/>
      <c r="AK72" s="412"/>
      <c r="AL72" s="412"/>
      <c r="AM72" s="412"/>
      <c r="AN72" s="412"/>
      <c r="AO72" s="413"/>
      <c r="AP72" s="411"/>
      <c r="AQ72" s="412"/>
      <c r="AR72" s="412"/>
      <c r="AS72" s="412"/>
      <c r="AT72" s="412"/>
      <c r="AU72" s="412"/>
      <c r="AV72" s="412"/>
      <c r="AW72" s="412"/>
      <c r="AX72" s="412"/>
      <c r="AY72" s="412"/>
      <c r="AZ72" s="412"/>
      <c r="BA72" s="413"/>
      <c r="BB72" s="411"/>
      <c r="BC72" s="412"/>
      <c r="BD72" s="412"/>
      <c r="BE72" s="412"/>
      <c r="BF72" s="412"/>
      <c r="BG72" s="412"/>
      <c r="BH72" s="412"/>
      <c r="BI72" s="412"/>
      <c r="BJ72" s="412"/>
      <c r="BK72" s="412"/>
      <c r="BL72" s="413"/>
    </row>
  </sheetData>
  <customSheetViews>
    <customSheetView guid="{C7B34CB4-A34B-473E-A95E-A8720F43F497}" scale="90" showPageBreaks="1" fitToPage="1" printArea="1" view="pageBreakPreview" topLeftCell="A49">
      <selection activeCell="CJ31" sqref="CJ31"/>
      <pageMargins left="0.70866141732283472" right="0.70866141732283472" top="0.74803149606299213" bottom="0.74803149606299213" header="0.31496062992125984" footer="0.31496062992125984"/>
      <pageSetup paperSize="9" scale="87" fitToHeight="0" orientation="portrait" r:id="rId1"/>
    </customSheetView>
  </customSheetViews>
  <mergeCells count="214">
    <mergeCell ref="A6:BL6"/>
    <mergeCell ref="A7:BL7"/>
    <mergeCell ref="A9:F9"/>
    <mergeCell ref="G9:AA9"/>
    <mergeCell ref="AB9:AG9"/>
    <mergeCell ref="AH9:AO9"/>
    <mergeCell ref="AP9:BA9"/>
    <mergeCell ref="BB9:BL9"/>
    <mergeCell ref="A2:BL2"/>
    <mergeCell ref="A3:BL3"/>
    <mergeCell ref="A4:BL4"/>
    <mergeCell ref="A5:BL5"/>
    <mergeCell ref="BB10:BL10"/>
    <mergeCell ref="A11:F11"/>
    <mergeCell ref="G11:AA11"/>
    <mergeCell ref="AB11:AG11"/>
    <mergeCell ref="AH11:AO11"/>
    <mergeCell ref="AP11:BA11"/>
    <mergeCell ref="BB11:BL11"/>
    <mergeCell ref="A10:F10"/>
    <mergeCell ref="G10:AA10"/>
    <mergeCell ref="AB10:AG10"/>
    <mergeCell ref="AH10:AO10"/>
    <mergeCell ref="AP10:BA10"/>
    <mergeCell ref="BB12:BL12"/>
    <mergeCell ref="A13:F13"/>
    <mergeCell ref="G13:AA13"/>
    <mergeCell ref="AB13:AG13"/>
    <mergeCell ref="AH13:AO13"/>
    <mergeCell ref="AP13:BA13"/>
    <mergeCell ref="BB13:BL13"/>
    <mergeCell ref="A12:F12"/>
    <mergeCell ref="G12:AA12"/>
    <mergeCell ref="AB12:AG12"/>
    <mergeCell ref="AH12:AO12"/>
    <mergeCell ref="AP12:BA12"/>
    <mergeCell ref="BB14:BL15"/>
    <mergeCell ref="A15:F15"/>
    <mergeCell ref="G15:AA15"/>
    <mergeCell ref="A16:F16"/>
    <mergeCell ref="G16:AA16"/>
    <mergeCell ref="AB16:AG18"/>
    <mergeCell ref="AH16:AO18"/>
    <mergeCell ref="AP16:BA18"/>
    <mergeCell ref="BB16:BL18"/>
    <mergeCell ref="A17:F17"/>
    <mergeCell ref="G17:AA17"/>
    <mergeCell ref="A18:F18"/>
    <mergeCell ref="G18:AA18"/>
    <mergeCell ref="A14:F14"/>
    <mergeCell ref="G14:AA14"/>
    <mergeCell ref="AB14:AG15"/>
    <mergeCell ref="AH14:AO15"/>
    <mergeCell ref="AP14:BA15"/>
    <mergeCell ref="G29:AA29"/>
    <mergeCell ref="A30:F30"/>
    <mergeCell ref="G30:AA30"/>
    <mergeCell ref="A31:F31"/>
    <mergeCell ref="BB19:BL21"/>
    <mergeCell ref="A20:F20"/>
    <mergeCell ref="G20:AA20"/>
    <mergeCell ref="A21:F21"/>
    <mergeCell ref="G21:AA21"/>
    <mergeCell ref="A19:F19"/>
    <mergeCell ref="G19:AA19"/>
    <mergeCell ref="AB19:AG21"/>
    <mergeCell ref="AH19:AO21"/>
    <mergeCell ref="AP19:BA21"/>
    <mergeCell ref="AH26:AO36"/>
    <mergeCell ref="AP26:BA36"/>
    <mergeCell ref="G34:AA34"/>
    <mergeCell ref="A35:F35"/>
    <mergeCell ref="G35:AA35"/>
    <mergeCell ref="G31:AA31"/>
    <mergeCell ref="A32:F32"/>
    <mergeCell ref="G32:AA32"/>
    <mergeCell ref="A33:F33"/>
    <mergeCell ref="G33:AA33"/>
    <mergeCell ref="A34:F34"/>
    <mergeCell ref="A26:F26"/>
    <mergeCell ref="G26:AA26"/>
    <mergeCell ref="AB26:AG36"/>
    <mergeCell ref="A36:F36"/>
    <mergeCell ref="G36:AA36"/>
    <mergeCell ref="BB22:BL25"/>
    <mergeCell ref="A23:F23"/>
    <mergeCell ref="G23:AA23"/>
    <mergeCell ref="A24:F24"/>
    <mergeCell ref="G24:AA24"/>
    <mergeCell ref="A25:F25"/>
    <mergeCell ref="G25:AA25"/>
    <mergeCell ref="A22:F22"/>
    <mergeCell ref="G22:AA22"/>
    <mergeCell ref="AB22:AG25"/>
    <mergeCell ref="AH22:AO25"/>
    <mergeCell ref="AP22:BA25"/>
    <mergeCell ref="BB26:BL36"/>
    <mergeCell ref="A27:F27"/>
    <mergeCell ref="G27:AA27"/>
    <mergeCell ref="A28:F28"/>
    <mergeCell ref="G28:AA28"/>
    <mergeCell ref="A29:F29"/>
    <mergeCell ref="BB37:BL37"/>
    <mergeCell ref="A38:F38"/>
    <mergeCell ref="G38:AA38"/>
    <mergeCell ref="AB38:AG39"/>
    <mergeCell ref="AH38:AO39"/>
    <mergeCell ref="AP38:BA39"/>
    <mergeCell ref="BB38:BL39"/>
    <mergeCell ref="A39:F39"/>
    <mergeCell ref="G39:AA39"/>
    <mergeCell ref="A37:F37"/>
    <mergeCell ref="G37:AA37"/>
    <mergeCell ref="AB37:AG37"/>
    <mergeCell ref="AH37:AO37"/>
    <mergeCell ref="AP37:BA37"/>
    <mergeCell ref="BB40:BL46"/>
    <mergeCell ref="A41:F41"/>
    <mergeCell ref="G41:AA41"/>
    <mergeCell ref="A42:F42"/>
    <mergeCell ref="G42:AA42"/>
    <mergeCell ref="A43:F43"/>
    <mergeCell ref="G43:AA43"/>
    <mergeCell ref="A44:F44"/>
    <mergeCell ref="G44:AA44"/>
    <mergeCell ref="A45:F45"/>
    <mergeCell ref="G45:AA45"/>
    <mergeCell ref="A46:F46"/>
    <mergeCell ref="G46:AA46"/>
    <mergeCell ref="A40:F40"/>
    <mergeCell ref="G40:AA40"/>
    <mergeCell ref="AB40:AG46"/>
    <mergeCell ref="AH40:AO46"/>
    <mergeCell ref="AP40:BA46"/>
    <mergeCell ref="G48:AA48"/>
    <mergeCell ref="A49:F49"/>
    <mergeCell ref="G49:AA49"/>
    <mergeCell ref="AB49:AG51"/>
    <mergeCell ref="AH49:AO51"/>
    <mergeCell ref="AP49:BA51"/>
    <mergeCell ref="BB49:BL51"/>
    <mergeCell ref="A50:F50"/>
    <mergeCell ref="G50:AA50"/>
    <mergeCell ref="A51:F51"/>
    <mergeCell ref="G51:AA51"/>
    <mergeCell ref="BB47:BL48"/>
    <mergeCell ref="A48:F48"/>
    <mergeCell ref="A47:F47"/>
    <mergeCell ref="G47:AA47"/>
    <mergeCell ref="AB47:AG48"/>
    <mergeCell ref="AH47:AO48"/>
    <mergeCell ref="AP47:BA48"/>
    <mergeCell ref="A59:F59"/>
    <mergeCell ref="G59:AA59"/>
    <mergeCell ref="A60:F60"/>
    <mergeCell ref="A52:F52"/>
    <mergeCell ref="G52:AA52"/>
    <mergeCell ref="AB52:AG62"/>
    <mergeCell ref="AH52:AO62"/>
    <mergeCell ref="AP52:BA62"/>
    <mergeCell ref="G60:AA60"/>
    <mergeCell ref="A61:F61"/>
    <mergeCell ref="G61:AA61"/>
    <mergeCell ref="G54:AA54"/>
    <mergeCell ref="A55:F55"/>
    <mergeCell ref="G55:AA55"/>
    <mergeCell ref="A56:F56"/>
    <mergeCell ref="G56:AA56"/>
    <mergeCell ref="A57:F57"/>
    <mergeCell ref="G57:AA57"/>
    <mergeCell ref="A58:F58"/>
    <mergeCell ref="G58:AA58"/>
    <mergeCell ref="A62:F62"/>
    <mergeCell ref="G62:AA62"/>
    <mergeCell ref="BB63:BL63"/>
    <mergeCell ref="A64:F64"/>
    <mergeCell ref="G64:AA64"/>
    <mergeCell ref="AB64:AG66"/>
    <mergeCell ref="AH64:AO66"/>
    <mergeCell ref="AP64:BA66"/>
    <mergeCell ref="BB64:BL66"/>
    <mergeCell ref="A65:F65"/>
    <mergeCell ref="G65:AA65"/>
    <mergeCell ref="A66:F66"/>
    <mergeCell ref="G66:AA66"/>
    <mergeCell ref="A63:F63"/>
    <mergeCell ref="G63:AA63"/>
    <mergeCell ref="AB63:AG63"/>
    <mergeCell ref="AH63:AO63"/>
    <mergeCell ref="AP63:BA63"/>
    <mergeCell ref="BB52:BL62"/>
    <mergeCell ref="A53:F53"/>
    <mergeCell ref="G53:AA53"/>
    <mergeCell ref="A54:F54"/>
    <mergeCell ref="BB67:BL68"/>
    <mergeCell ref="A68:F68"/>
    <mergeCell ref="G68:AA68"/>
    <mergeCell ref="A69:F69"/>
    <mergeCell ref="G69:AA69"/>
    <mergeCell ref="AB69:AG72"/>
    <mergeCell ref="AH69:AO72"/>
    <mergeCell ref="AP69:BA72"/>
    <mergeCell ref="BB69:BL72"/>
    <mergeCell ref="A70:F70"/>
    <mergeCell ref="G70:AA70"/>
    <mergeCell ref="A71:F71"/>
    <mergeCell ref="G71:AA71"/>
    <mergeCell ref="A72:F72"/>
    <mergeCell ref="G72:AA72"/>
    <mergeCell ref="A67:F67"/>
    <mergeCell ref="G67:AA67"/>
    <mergeCell ref="AB67:AG68"/>
    <mergeCell ref="AH67:AO68"/>
    <mergeCell ref="AP67:BA68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4804C"/>
    <pageSetUpPr fitToPage="1"/>
  </sheetPr>
  <dimension ref="A1:Y38"/>
  <sheetViews>
    <sheetView view="pageBreakPreview" topLeftCell="A2" zoomScaleNormal="100" zoomScaleSheetLayoutView="100" workbookViewId="0">
      <selection activeCell="B27" activeCellId="1" sqref="B33:K33 B27:K27"/>
    </sheetView>
  </sheetViews>
  <sheetFormatPr defaultColWidth="26.28515625" defaultRowHeight="15"/>
  <cols>
    <col min="1" max="1" width="4.7109375" style="7" customWidth="1"/>
    <col min="2" max="2" width="28" style="7" customWidth="1"/>
    <col min="3" max="3" width="4.7109375" style="7" customWidth="1"/>
    <col min="4" max="4" width="7" style="7" customWidth="1"/>
    <col min="5" max="5" width="7.85546875" style="7" customWidth="1"/>
    <col min="6" max="6" width="8.5703125" style="7" customWidth="1"/>
    <col min="7" max="7" width="10.7109375" style="7" customWidth="1"/>
    <col min="8" max="8" width="7.7109375" style="7" customWidth="1"/>
    <col min="9" max="9" width="7" style="7" customWidth="1"/>
    <col min="10" max="10" width="9.140625" style="7" customWidth="1"/>
    <col min="11" max="11" width="12.85546875" style="7" customWidth="1"/>
    <col min="12" max="12" width="11.5703125" style="7" customWidth="1"/>
    <col min="13" max="255" width="9.140625" style="7" customWidth="1"/>
    <col min="256" max="256" width="4.7109375" style="7" customWidth="1"/>
    <col min="257" max="16384" width="26.28515625" style="7"/>
  </cols>
  <sheetData>
    <row r="1" spans="1:25" hidden="1">
      <c r="K1" s="33"/>
      <c r="L1" s="19" t="s">
        <v>92</v>
      </c>
    </row>
    <row r="2" spans="1:25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4"/>
      <c r="L2" s="130"/>
    </row>
    <row r="3" spans="1:25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5"/>
      <c r="L3" s="130"/>
    </row>
    <row r="4" spans="1:25" ht="15" customHeight="1">
      <c r="A4" s="445" t="s">
        <v>232</v>
      </c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</row>
    <row r="5" spans="1:25" ht="12.75" customHeigh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</row>
    <row r="6" spans="1:25" ht="12.75" customHeight="1">
      <c r="B6" s="7" t="s">
        <v>122</v>
      </c>
      <c r="C6" s="179" t="s">
        <v>67</v>
      </c>
      <c r="D6" s="177">
        <f>1970/12</f>
        <v>164.16666666666666</v>
      </c>
      <c r="E6" s="179" t="s">
        <v>119</v>
      </c>
      <c r="F6" s="133"/>
      <c r="G6" s="133"/>
      <c r="H6" s="133"/>
      <c r="I6" s="133"/>
      <c r="J6" s="133"/>
      <c r="K6" s="133"/>
      <c r="L6" s="133"/>
    </row>
    <row r="7" spans="1:25">
      <c r="B7" s="7" t="s">
        <v>123</v>
      </c>
      <c r="C7" s="179" t="s">
        <v>67</v>
      </c>
      <c r="D7" s="178">
        <f>D6*0.3</f>
        <v>49.249999999999993</v>
      </c>
      <c r="E7" s="179" t="s">
        <v>119</v>
      </c>
      <c r="F7" s="133"/>
      <c r="G7" s="133"/>
      <c r="H7" s="133"/>
      <c r="I7" s="133"/>
      <c r="J7" s="133"/>
      <c r="K7" s="133"/>
      <c r="L7" s="133"/>
    </row>
    <row r="8" spans="1:25">
      <c r="B8" s="7" t="s">
        <v>124</v>
      </c>
      <c r="C8" s="179" t="s">
        <v>67</v>
      </c>
      <c r="D8" s="178">
        <f>D6-D7</f>
        <v>114.91666666666666</v>
      </c>
      <c r="E8" s="179" t="s">
        <v>119</v>
      </c>
      <c r="F8" s="133"/>
      <c r="G8" s="133"/>
      <c r="H8" s="133"/>
      <c r="I8" s="133"/>
      <c r="J8" s="133"/>
      <c r="K8" s="133"/>
      <c r="L8" s="133"/>
    </row>
    <row r="9" spans="1:25">
      <c r="B9" s="7" t="s">
        <v>125</v>
      </c>
      <c r="C9" s="179" t="s">
        <v>67</v>
      </c>
      <c r="D9" s="179">
        <v>45</v>
      </c>
      <c r="E9" s="179" t="s">
        <v>126</v>
      </c>
      <c r="F9" s="133"/>
      <c r="G9" s="133"/>
      <c r="H9" s="133"/>
      <c r="I9" s="133"/>
      <c r="J9" s="133"/>
      <c r="K9" s="133"/>
      <c r="L9" s="133"/>
    </row>
    <row r="10" spans="1:25">
      <c r="B10" s="7" t="s">
        <v>127</v>
      </c>
      <c r="C10" s="179" t="s">
        <v>67</v>
      </c>
      <c r="D10" s="177">
        <f>D8*D9</f>
        <v>5171.25</v>
      </c>
      <c r="E10" s="179" t="s">
        <v>128</v>
      </c>
      <c r="F10" s="133"/>
      <c r="G10" s="133"/>
      <c r="H10" s="133"/>
      <c r="I10" s="133"/>
      <c r="J10" s="133"/>
      <c r="K10" s="133"/>
      <c r="L10" s="133"/>
    </row>
    <row r="11" spans="1:25">
      <c r="A11" s="133"/>
      <c r="B11" s="133"/>
      <c r="C11" s="136"/>
      <c r="D11" s="137"/>
      <c r="E11" s="136"/>
      <c r="F11" s="133"/>
      <c r="G11" s="133"/>
      <c r="H11" s="133"/>
      <c r="I11" s="133"/>
      <c r="J11" s="133"/>
      <c r="K11" s="133"/>
      <c r="L11" s="133"/>
      <c r="M11" s="89"/>
    </row>
    <row r="12" spans="1:25">
      <c r="A12" s="446" t="s">
        <v>1</v>
      </c>
      <c r="B12" s="448" t="s">
        <v>2</v>
      </c>
      <c r="C12" s="180" t="s">
        <v>129</v>
      </c>
      <c r="D12" s="180" t="s">
        <v>130</v>
      </c>
      <c r="E12" s="180" t="s">
        <v>131</v>
      </c>
      <c r="F12" s="180" t="s">
        <v>132</v>
      </c>
      <c r="G12" s="180" t="s">
        <v>133</v>
      </c>
      <c r="H12" s="180" t="s">
        <v>134</v>
      </c>
      <c r="I12" s="180" t="s">
        <v>135</v>
      </c>
      <c r="J12" s="180" t="s">
        <v>130</v>
      </c>
      <c r="K12" s="180" t="s">
        <v>136</v>
      </c>
      <c r="L12" s="180" t="s">
        <v>137</v>
      </c>
      <c r="M12" s="89"/>
    </row>
    <row r="13" spans="1:25">
      <c r="A13" s="447"/>
      <c r="B13" s="449"/>
      <c r="C13" s="181" t="s">
        <v>138</v>
      </c>
      <c r="D13" s="181"/>
      <c r="E13" s="181" t="s">
        <v>139</v>
      </c>
      <c r="F13" s="181" t="s">
        <v>78</v>
      </c>
      <c r="G13" s="181" t="s">
        <v>140</v>
      </c>
      <c r="H13" s="181" t="s">
        <v>128</v>
      </c>
      <c r="I13" s="181" t="s">
        <v>141</v>
      </c>
      <c r="J13" s="181" t="s">
        <v>142</v>
      </c>
      <c r="K13" s="181" t="s">
        <v>143</v>
      </c>
      <c r="L13" s="181" t="s">
        <v>144</v>
      </c>
      <c r="M13" s="89">
        <v>2018</v>
      </c>
    </row>
    <row r="14" spans="1:25">
      <c r="A14" s="182"/>
      <c r="B14" s="182"/>
      <c r="C14" s="182"/>
      <c r="D14" s="183"/>
      <c r="E14" s="183"/>
      <c r="F14" s="183"/>
      <c r="G14" s="183"/>
      <c r="H14" s="183"/>
      <c r="I14" s="183"/>
      <c r="J14" s="183"/>
      <c r="K14" s="183"/>
      <c r="L14" s="184"/>
      <c r="M14" s="89"/>
    </row>
    <row r="15" spans="1:25">
      <c r="A15" s="182">
        <v>1</v>
      </c>
      <c r="B15" s="34" t="s">
        <v>145</v>
      </c>
      <c r="C15" s="182" t="s">
        <v>146</v>
      </c>
      <c r="D15" s="35">
        <v>1</v>
      </c>
      <c r="E15" s="183"/>
      <c r="F15" s="185"/>
      <c r="G15" s="186" t="e">
        <f>#REF!</f>
        <v>#REF!</v>
      </c>
      <c r="H15" s="185"/>
      <c r="I15" s="183"/>
      <c r="J15" s="35"/>
      <c r="K15" s="186" t="e">
        <f>D15*G15</f>
        <v>#REF!</v>
      </c>
      <c r="L15" s="186" t="e">
        <f>K15/D8</f>
        <v>#REF!</v>
      </c>
      <c r="M15" s="90">
        <v>449.00880957215384</v>
      </c>
      <c r="N15" s="32" t="e">
        <f>L15/M15%</f>
        <v>#REF!</v>
      </c>
      <c r="P15" s="37"/>
      <c r="U15" s="37"/>
      <c r="W15" s="37"/>
      <c r="X15" s="37"/>
      <c r="Y15" s="37"/>
    </row>
    <row r="16" spans="1:25">
      <c r="A16" s="182"/>
      <c r="B16" s="34"/>
      <c r="C16" s="182"/>
      <c r="D16" s="35"/>
      <c r="E16" s="183"/>
      <c r="F16" s="185"/>
      <c r="G16" s="186"/>
      <c r="H16" s="185"/>
      <c r="I16" s="183"/>
      <c r="J16" s="35"/>
      <c r="K16" s="186"/>
      <c r="L16" s="186"/>
      <c r="M16" s="90"/>
      <c r="N16" s="32"/>
      <c r="P16" s="37"/>
      <c r="W16" s="37"/>
    </row>
    <row r="17" spans="1:23">
      <c r="A17" s="182">
        <v>2</v>
      </c>
      <c r="B17" s="34" t="s">
        <v>147</v>
      </c>
      <c r="C17" s="182" t="s">
        <v>79</v>
      </c>
      <c r="D17" s="35"/>
      <c r="E17" s="183"/>
      <c r="F17" s="185"/>
      <c r="G17" s="186"/>
      <c r="H17" s="185"/>
      <c r="I17" s="187">
        <v>30.2</v>
      </c>
      <c r="J17" s="35"/>
      <c r="K17" s="186" t="e">
        <f>G15*D15*I17%</f>
        <v>#REF!</v>
      </c>
      <c r="L17" s="186" t="e">
        <f>K17/D8</f>
        <v>#REF!</v>
      </c>
      <c r="M17" s="90">
        <v>135.60066049079043</v>
      </c>
      <c r="N17" s="32" t="e">
        <f>L17/M17%</f>
        <v>#REF!</v>
      </c>
      <c r="P17" s="37"/>
      <c r="W17" s="37"/>
    </row>
    <row r="18" spans="1:23">
      <c r="A18" s="182"/>
      <c r="C18" s="182"/>
      <c r="D18" s="35"/>
      <c r="E18" s="183"/>
      <c r="F18" s="185"/>
      <c r="G18" s="186"/>
      <c r="H18" s="185"/>
      <c r="I18" s="187"/>
      <c r="J18" s="35"/>
      <c r="K18" s="186"/>
      <c r="L18" s="186"/>
      <c r="M18" s="90"/>
      <c r="N18" s="32"/>
      <c r="P18" s="37"/>
      <c r="W18" s="37"/>
    </row>
    <row r="19" spans="1:23">
      <c r="A19" s="182">
        <v>3</v>
      </c>
      <c r="B19" s="34" t="s">
        <v>148</v>
      </c>
      <c r="C19" s="182" t="s">
        <v>146</v>
      </c>
      <c r="D19" s="35">
        <v>1</v>
      </c>
      <c r="E19" s="183"/>
      <c r="F19" s="185">
        <f>'цех 2019'!D42</f>
        <v>108000</v>
      </c>
      <c r="G19" s="186"/>
      <c r="H19" s="185"/>
      <c r="I19" s="187"/>
      <c r="J19" s="35">
        <v>12</v>
      </c>
      <c r="K19" s="186">
        <f>F19/J19</f>
        <v>9000</v>
      </c>
      <c r="L19" s="186">
        <f>K19/$D$8</f>
        <v>78.3176214648296</v>
      </c>
      <c r="M19" s="90">
        <v>61.638868745467732</v>
      </c>
      <c r="N19" s="32">
        <f>L19/M19%</f>
        <v>127.05882352941178</v>
      </c>
      <c r="P19" s="37"/>
      <c r="Q19" s="37"/>
      <c r="R19" s="37"/>
      <c r="W19" s="37"/>
    </row>
    <row r="20" spans="1:23">
      <c r="A20" s="182"/>
      <c r="B20" s="34"/>
      <c r="C20" s="182"/>
      <c r="D20" s="35"/>
      <c r="E20" s="183"/>
      <c r="F20" s="185"/>
      <c r="G20" s="186"/>
      <c r="H20" s="185"/>
      <c r="I20" s="187"/>
      <c r="J20" s="35"/>
      <c r="K20" s="186"/>
      <c r="L20" s="186"/>
      <c r="M20" s="90"/>
      <c r="N20" s="32"/>
      <c r="P20" s="37"/>
      <c r="W20" s="37"/>
    </row>
    <row r="21" spans="1:23" ht="15.75" thickBot="1">
      <c r="A21" s="182">
        <v>4</v>
      </c>
      <c r="B21" s="34" t="s">
        <v>149</v>
      </c>
      <c r="C21" s="182" t="s">
        <v>79</v>
      </c>
      <c r="D21" s="35"/>
      <c r="E21" s="183"/>
      <c r="F21" s="185"/>
      <c r="G21" s="186"/>
      <c r="H21" s="185"/>
      <c r="I21" s="187">
        <v>10</v>
      </c>
      <c r="J21" s="35"/>
      <c r="K21" s="186" t="e">
        <f>K15*I21%</f>
        <v>#REF!</v>
      </c>
      <c r="L21" s="186" t="e">
        <f>K21/$D$8</f>
        <v>#REF!</v>
      </c>
      <c r="M21" s="90">
        <v>44.900880957215385</v>
      </c>
      <c r="N21" s="32" t="e">
        <f>L21/M21%</f>
        <v>#REF!</v>
      </c>
      <c r="P21" s="37"/>
      <c r="W21" s="37"/>
    </row>
    <row r="22" spans="1:23">
      <c r="A22" s="182"/>
      <c r="B22" s="34"/>
      <c r="C22" s="182"/>
      <c r="D22" s="183"/>
      <c r="E22" s="183"/>
      <c r="F22" s="186"/>
      <c r="G22" s="186"/>
      <c r="H22" s="185"/>
      <c r="I22" s="187"/>
      <c r="J22" s="35"/>
      <c r="K22" s="186"/>
      <c r="L22" s="186"/>
      <c r="M22" s="90"/>
      <c r="N22" s="32"/>
      <c r="P22" s="91"/>
      <c r="Q22" s="92"/>
      <c r="R22" s="92" t="s">
        <v>205</v>
      </c>
      <c r="S22" s="92" t="s">
        <v>206</v>
      </c>
      <c r="T22" s="92" t="s">
        <v>207</v>
      </c>
      <c r="U22" s="92"/>
      <c r="V22" s="93"/>
      <c r="W22" s="37"/>
    </row>
    <row r="23" spans="1:23">
      <c r="A23" s="182">
        <v>5</v>
      </c>
      <c r="B23" s="34" t="s">
        <v>150</v>
      </c>
      <c r="C23" s="182"/>
      <c r="D23" s="183"/>
      <c r="E23" s="183"/>
      <c r="F23" s="186"/>
      <c r="G23" s="186"/>
      <c r="H23" s="185"/>
      <c r="I23" s="187"/>
      <c r="J23" s="35"/>
      <c r="K23" s="186"/>
      <c r="L23" s="186"/>
      <c r="M23" s="90"/>
      <c r="N23" s="32"/>
      <c r="P23" s="94" t="s">
        <v>208</v>
      </c>
      <c r="Q23" s="34"/>
      <c r="R23" s="34">
        <f>'тех.прис. 2017-19'!B36+'тех.прис. 2017-19'!D36+'тех.прис. 2017-19'!J36+'тех.прис. 2017-19'!D42+'тех.прис. 2017-19'!F42</f>
        <v>84</v>
      </c>
      <c r="S23" s="34">
        <f>'тех.прис. 2017-19'!B37+'тех.прис. 2017-19'!D37+'тех.прис. 2017-19'!J37</f>
        <v>25</v>
      </c>
      <c r="T23" s="34">
        <f>'тех.прис. 2017-19'!B38+'тех.прис. 2017-19'!D38+'тех.прис. 2017-19'!J38+'тех.прис. 2017-19'!D44+'тех.прис. 2017-19'!F44+'тех.прис. 2017-19'!H44</f>
        <v>26</v>
      </c>
      <c r="U23" s="34"/>
      <c r="V23" s="95">
        <f>R23+S23+T23</f>
        <v>135</v>
      </c>
      <c r="W23" s="37"/>
    </row>
    <row r="24" spans="1:23">
      <c r="A24" s="182"/>
      <c r="C24" s="188"/>
      <c r="D24" s="189"/>
      <c r="E24" s="189"/>
      <c r="F24" s="190"/>
      <c r="G24" s="186"/>
      <c r="H24" s="185"/>
      <c r="I24" s="187"/>
      <c r="J24" s="35"/>
      <c r="K24" s="186"/>
      <c r="L24" s="186"/>
      <c r="M24" s="90"/>
      <c r="N24" s="32"/>
      <c r="P24" s="94"/>
      <c r="Q24" s="34"/>
      <c r="R24" s="34"/>
      <c r="S24" s="34"/>
      <c r="T24" s="34"/>
      <c r="U24" s="34"/>
      <c r="V24" s="95"/>
      <c r="W24" s="37"/>
    </row>
    <row r="25" spans="1:23">
      <c r="A25" s="182"/>
      <c r="B25" s="34" t="s">
        <v>151</v>
      </c>
      <c r="C25" s="182" t="s">
        <v>152</v>
      </c>
      <c r="D25" s="183">
        <f>R30</f>
        <v>619.80962962962963</v>
      </c>
      <c r="E25" s="183">
        <v>23.6</v>
      </c>
      <c r="F25" s="186">
        <f>V26</f>
        <v>63724.806491892683</v>
      </c>
      <c r="G25" s="186"/>
      <c r="H25" s="185">
        <f>D10</f>
        <v>5171.25</v>
      </c>
      <c r="I25" s="187"/>
      <c r="J25" s="35"/>
      <c r="K25" s="186">
        <f>D25*F25/1000</f>
        <v>39497.248709959822</v>
      </c>
      <c r="L25" s="186">
        <f>K25/$D$8</f>
        <v>343.70339704098473</v>
      </c>
      <c r="M25" s="90">
        <v>366.00228188381448</v>
      </c>
      <c r="N25" s="32">
        <f>L25/M25%</f>
        <v>93.907446497858601</v>
      </c>
      <c r="P25" s="94" t="s">
        <v>210</v>
      </c>
      <c r="Q25" s="34"/>
      <c r="R25" s="96">
        <v>225.40833333333333</v>
      </c>
      <c r="S25" s="96">
        <v>1131.52</v>
      </c>
      <c r="T25" s="96">
        <v>1402</v>
      </c>
      <c r="U25" s="138"/>
      <c r="V25" s="97">
        <f>R25+S25+T25</f>
        <v>2758.9283333333333</v>
      </c>
      <c r="W25" s="37"/>
    </row>
    <row r="26" spans="1:23">
      <c r="A26" s="182"/>
      <c r="B26" s="34"/>
      <c r="C26" s="182"/>
      <c r="D26" s="183"/>
      <c r="E26" s="183"/>
      <c r="F26" s="191"/>
      <c r="G26" s="186"/>
      <c r="H26" s="185"/>
      <c r="I26" s="187"/>
      <c r="J26" s="35"/>
      <c r="K26" s="186"/>
      <c r="L26" s="186"/>
      <c r="M26" s="90"/>
      <c r="N26" s="32"/>
      <c r="P26" s="98" t="s">
        <v>209</v>
      </c>
      <c r="Q26" s="99"/>
      <c r="R26" s="100">
        <v>52.1</v>
      </c>
      <c r="S26" s="100">
        <v>60</v>
      </c>
      <c r="T26" s="96">
        <v>68.599999999999994</v>
      </c>
      <c r="U26" s="34"/>
      <c r="V26" s="101">
        <f>(R26*R25+S26*S25+T26*T25)/V25*1000</f>
        <v>63724.806491892683</v>
      </c>
      <c r="W26" s="37"/>
    </row>
    <row r="27" spans="1:23">
      <c r="A27" s="182"/>
      <c r="B27" s="34" t="s">
        <v>153</v>
      </c>
      <c r="C27" s="182" t="s">
        <v>152</v>
      </c>
      <c r="D27" s="183">
        <f>R32</f>
        <v>14.683515555555557</v>
      </c>
      <c r="E27" s="183">
        <v>1.47</v>
      </c>
      <c r="F27" s="186">
        <f>V28</f>
        <v>99.364749808941497</v>
      </c>
      <c r="G27" s="186"/>
      <c r="H27" s="185">
        <f>D10</f>
        <v>5171.25</v>
      </c>
      <c r="I27" s="187"/>
      <c r="J27" s="35"/>
      <c r="K27" s="186">
        <f>D27*F27</f>
        <v>1459.0238494934786</v>
      </c>
      <c r="L27" s="186">
        <f>K27/$D$8</f>
        <v>12.696364172532084</v>
      </c>
      <c r="M27" s="90">
        <v>15.079849330110827</v>
      </c>
      <c r="N27" s="32">
        <f>L27/M27%</f>
        <v>84.194237585520838</v>
      </c>
      <c r="P27" s="94" t="s">
        <v>211</v>
      </c>
      <c r="Q27" s="34"/>
      <c r="R27" s="96">
        <v>4.9589833333333342</v>
      </c>
      <c r="S27" s="96">
        <v>30.551040000000004</v>
      </c>
      <c r="T27" s="96">
        <v>30.844000000000001</v>
      </c>
      <c r="U27" s="138"/>
      <c r="V27" s="97">
        <f>R27+S27+T27</f>
        <v>66.354023333333345</v>
      </c>
      <c r="W27" s="37"/>
    </row>
    <row r="28" spans="1:23">
      <c r="A28" s="182"/>
      <c r="B28" s="34"/>
      <c r="C28" s="182"/>
      <c r="D28" s="192"/>
      <c r="E28" s="183"/>
      <c r="F28" s="193"/>
      <c r="G28" s="186"/>
      <c r="H28" s="185"/>
      <c r="I28" s="187"/>
      <c r="J28" s="35"/>
      <c r="K28" s="186"/>
      <c r="L28" s="186"/>
      <c r="M28" s="90"/>
      <c r="N28" s="32"/>
      <c r="P28" s="98" t="s">
        <v>209</v>
      </c>
      <c r="Q28" s="99"/>
      <c r="R28" s="100">
        <v>66.760000000000005</v>
      </c>
      <c r="S28" s="100">
        <v>155</v>
      </c>
      <c r="T28" s="100">
        <v>49.5</v>
      </c>
      <c r="U28" s="34"/>
      <c r="V28" s="101">
        <f>(R28*R27+S28*S27+T28*T27)/V27</f>
        <v>99.364749808941497</v>
      </c>
      <c r="W28" s="37"/>
    </row>
    <row r="29" spans="1:23">
      <c r="A29" s="182">
        <v>6</v>
      </c>
      <c r="B29" s="34" t="s">
        <v>154</v>
      </c>
      <c r="C29" s="188" t="s">
        <v>155</v>
      </c>
      <c r="D29" s="35">
        <f>D8</f>
        <v>114.91666666666666</v>
      </c>
      <c r="E29" s="183"/>
      <c r="F29" s="193" t="e">
        <f>'цех 2019'!L33</f>
        <v>#REF!</v>
      </c>
      <c r="G29" s="186"/>
      <c r="H29" s="185"/>
      <c r="I29" s="187"/>
      <c r="J29" s="35"/>
      <c r="K29" s="186" t="e">
        <f>D29*F29</f>
        <v>#REF!</v>
      </c>
      <c r="L29" s="186" t="e">
        <f>K29/$D$8</f>
        <v>#REF!</v>
      </c>
      <c r="M29" s="90">
        <v>570.51184403618379</v>
      </c>
      <c r="N29" s="32" t="e">
        <f>L29/M29%</f>
        <v>#REF!</v>
      </c>
      <c r="P29" s="94"/>
      <c r="Q29" s="34"/>
      <c r="R29" s="34"/>
      <c r="S29" s="34"/>
      <c r="T29" s="34"/>
      <c r="U29" s="34"/>
      <c r="V29" s="95"/>
      <c r="W29" s="37"/>
    </row>
    <row r="30" spans="1:23">
      <c r="A30" s="182"/>
      <c r="B30" s="34"/>
      <c r="C30" s="182"/>
      <c r="D30" s="35"/>
      <c r="E30" s="183"/>
      <c r="F30" s="185"/>
      <c r="G30" s="186"/>
      <c r="H30" s="185"/>
      <c r="I30" s="183"/>
      <c r="J30" s="35"/>
      <c r="K30" s="190"/>
      <c r="L30" s="186"/>
      <c r="M30" s="90"/>
      <c r="N30" s="32"/>
      <c r="P30" s="94"/>
      <c r="Q30" s="34"/>
      <c r="R30" s="106">
        <f>(R25*R23+S25*S23+T25*T23)/V23</f>
        <v>619.80962962962963</v>
      </c>
      <c r="S30" s="96"/>
      <c r="T30" s="34"/>
      <c r="U30" s="34"/>
      <c r="V30" s="95"/>
      <c r="W30" s="37"/>
    </row>
    <row r="31" spans="1:23">
      <c r="A31" s="229">
        <v>7</v>
      </c>
      <c r="B31" s="230" t="s">
        <v>156</v>
      </c>
      <c r="C31" s="229"/>
      <c r="D31" s="231"/>
      <c r="E31" s="232"/>
      <c r="F31" s="233"/>
      <c r="G31" s="234"/>
      <c r="H31" s="233"/>
      <c r="I31" s="232"/>
      <c r="J31" s="235"/>
      <c r="K31" s="234" t="e">
        <f>SUM(K15:K30)</f>
        <v>#REF!</v>
      </c>
      <c r="L31" s="234" t="e">
        <f>SUM(L15:L30)</f>
        <v>#REF!</v>
      </c>
      <c r="M31" s="90">
        <v>1642.7431950157365</v>
      </c>
      <c r="N31" s="32" t="e">
        <f>L31/M31%</f>
        <v>#REF!</v>
      </c>
      <c r="P31" s="102"/>
      <c r="Q31" s="34"/>
      <c r="R31" s="106"/>
      <c r="S31" s="34"/>
      <c r="T31" s="34"/>
      <c r="U31" s="34"/>
      <c r="V31" s="95"/>
      <c r="W31" s="37"/>
    </row>
    <row r="32" spans="1:23" ht="15.75" thickBot="1">
      <c r="A32" s="140"/>
      <c r="B32" s="138"/>
      <c r="C32" s="140"/>
      <c r="D32" s="139"/>
      <c r="E32" s="139"/>
      <c r="F32" s="139"/>
      <c r="G32" s="139"/>
      <c r="H32" s="139"/>
      <c r="I32" s="139"/>
      <c r="J32" s="139"/>
      <c r="K32" s="139"/>
      <c r="L32" s="139"/>
      <c r="M32" s="36"/>
      <c r="N32" s="36"/>
      <c r="P32" s="103"/>
      <c r="Q32" s="104"/>
      <c r="R32" s="107">
        <f>(R27*R23+S27*S23+T27*T23)/V23</f>
        <v>14.683515555555557</v>
      </c>
      <c r="S32" s="104"/>
      <c r="T32" s="104"/>
      <c r="U32" s="104"/>
      <c r="V32" s="105"/>
      <c r="W32" s="37"/>
    </row>
    <row r="33" spans="1:23">
      <c r="A33" s="38"/>
      <c r="B33" s="34"/>
      <c r="C33" s="38"/>
      <c r="D33" s="35"/>
      <c r="E33" s="35"/>
      <c r="F33" s="35"/>
      <c r="G33" s="35"/>
      <c r="H33" s="35"/>
      <c r="I33" s="35"/>
      <c r="J33" s="35"/>
      <c r="K33" s="35"/>
      <c r="L33" s="35"/>
      <c r="M33" s="36"/>
      <c r="N33" s="36"/>
      <c r="W33" s="37"/>
    </row>
    <row r="34" spans="1:23">
      <c r="A34" s="38"/>
      <c r="B34" s="8"/>
      <c r="C34" s="38"/>
      <c r="D34" s="35"/>
      <c r="E34" s="35"/>
      <c r="F34" s="35"/>
      <c r="G34" s="35"/>
      <c r="H34" s="35"/>
      <c r="I34" s="35"/>
      <c r="J34" s="35"/>
      <c r="K34" s="35"/>
      <c r="L34" s="35"/>
      <c r="M34" s="36"/>
      <c r="N34" s="36"/>
      <c r="W34" s="37"/>
    </row>
    <row r="35" spans="1:23">
      <c r="A35" s="38"/>
      <c r="B35" s="34"/>
      <c r="C35" s="38"/>
      <c r="D35" s="35"/>
      <c r="E35" s="35"/>
      <c r="F35" s="35"/>
      <c r="G35" s="35"/>
      <c r="H35" s="35"/>
      <c r="I35" s="35"/>
      <c r="J35" s="35"/>
      <c r="K35" s="35"/>
      <c r="L35" s="35"/>
      <c r="M35" s="36"/>
      <c r="N35" s="36"/>
      <c r="W35" s="37"/>
    </row>
    <row r="36" spans="1:23">
      <c r="A36" s="38"/>
      <c r="B36" s="34"/>
      <c r="C36" s="38"/>
      <c r="D36" s="35"/>
      <c r="E36" s="35"/>
      <c r="F36" s="35"/>
      <c r="G36" s="35"/>
      <c r="H36" s="35"/>
      <c r="I36" s="35"/>
      <c r="J36" s="35"/>
      <c r="K36" s="35"/>
      <c r="L36" s="35"/>
      <c r="M36" s="36"/>
      <c r="N36" s="36"/>
      <c r="W36" s="37"/>
    </row>
    <row r="37" spans="1:23" s="9" customFormat="1">
      <c r="B37" s="10"/>
      <c r="C37" s="10"/>
      <c r="D37" s="11"/>
      <c r="E37" s="25"/>
      <c r="F37" s="11"/>
      <c r="G37" s="11"/>
      <c r="H37" s="28"/>
      <c r="I37" s="30"/>
      <c r="J37" s="31"/>
      <c r="K37" s="7"/>
    </row>
    <row r="38" spans="1:23" s="9" customForma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</sheetData>
  <customSheetViews>
    <customSheetView guid="{C7B34CB4-A34B-473E-A95E-A8720F43F497}" showPageBreaks="1" fitToPage="1" printArea="1" hiddenRows="1" state="hidden" view="pageBreakPreview" topLeftCell="A2">
      <selection activeCell="B27" activeCellId="1" sqref="B33:K33 B27:K27"/>
      <pageMargins left="0.55118110236220474" right="0.43307086614173229" top="0.98425196850393704" bottom="0.47244094488188981" header="0.51181102362204722" footer="0.51181102362204722"/>
      <printOptions horizontalCentered="1"/>
      <pageSetup paperSize="9" orientation="landscape" horizontalDpi="300" verticalDpi="300" r:id="rId1"/>
      <headerFooter alignWithMargins="0"/>
    </customSheetView>
  </customSheetViews>
  <mergeCells count="3">
    <mergeCell ref="A4:L4"/>
    <mergeCell ref="A12:A13"/>
    <mergeCell ref="B12:B13"/>
  </mergeCells>
  <printOptions horizontalCentered="1"/>
  <pageMargins left="0.55118110236220474" right="0.43307086614173229" top="0.98425196850393704" bottom="0.47244094488188981" header="0.51181102362204722" footer="0.51181102362204722"/>
  <pageSetup paperSize="9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Титул</vt:lpstr>
      <vt:lpstr>прил.1</vt:lpstr>
      <vt:lpstr>прил.2</vt:lpstr>
      <vt:lpstr>прил.3</vt:lpstr>
      <vt:lpstr>прил.3.1</vt:lpstr>
      <vt:lpstr>прил.3.2</vt:lpstr>
      <vt:lpstr>прил.4</vt:lpstr>
      <vt:lpstr>прил.5</vt:lpstr>
      <vt:lpstr>маш-час 2019</vt:lpstr>
      <vt:lpstr>цех 2019</vt:lpstr>
      <vt:lpstr>опл.тр. гаража</vt:lpstr>
      <vt:lpstr>тех.прис. 2017-19</vt:lpstr>
      <vt:lpstr>'тех.прис. 2017-19'!Заголовки_для_печати</vt:lpstr>
      <vt:lpstr>'маш-час 2019'!Область_печати</vt:lpstr>
      <vt:lpstr>'опл.тр. гаража'!Область_печати</vt:lpstr>
      <vt:lpstr>прил.1!Область_печати</vt:lpstr>
      <vt:lpstr>прил.2!Область_печати</vt:lpstr>
      <vt:lpstr>прил.3!Область_печати</vt:lpstr>
      <vt:lpstr>прил.3.1!Область_печати</vt:lpstr>
      <vt:lpstr>прил.3.2!Область_печати</vt:lpstr>
      <vt:lpstr>прил.4!Область_печати</vt:lpstr>
      <vt:lpstr>прил.5!Область_печати</vt:lpstr>
      <vt:lpstr>'тех.прис. 2017-19'!Область_печати</vt:lpstr>
      <vt:lpstr>'цех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 Сергей Сергеевич</dc:creator>
  <cp:lastModifiedBy>Николаев Владимир Юрьевич</cp:lastModifiedBy>
  <cp:lastPrinted>2020-10-20T06:25:23Z</cp:lastPrinted>
  <dcterms:created xsi:type="dcterms:W3CDTF">2017-10-24T05:42:30Z</dcterms:created>
  <dcterms:modified xsi:type="dcterms:W3CDTF">2020-10-20T10:20:09Z</dcterms:modified>
</cp:coreProperties>
</file>